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930" windowHeight="5505" activeTab="0"/>
  </bookViews>
  <sheets>
    <sheet name="Introduction" sheetId="1" r:id="rId1"/>
    <sheet name="Parameters" sheetId="2" r:id="rId2"/>
    <sheet name=" Model" sheetId="3" r:id="rId3"/>
    <sheet name="Graphs" sheetId="4" r:id="rId4"/>
  </sheets>
  <externalReferences>
    <externalReference r:id="rId7"/>
  </externalReferences>
  <definedNames>
    <definedName name="Delta_b_nc">#REF!</definedName>
    <definedName name="Frustration_Rating_Function">#REF!</definedName>
    <definedName name="_xlnm.Print_Area" localSheetId="2">' Model'!$A$1:$S$53</definedName>
    <definedName name="_xlnm.Print_Area" localSheetId="3">'Graphs'!$A$1:$N$48</definedName>
    <definedName name="_xlnm.Print_Area" localSheetId="0">'Introduction'!$A$20:$A$21</definedName>
    <definedName name="RatingFunction">#REF!</definedName>
    <definedName name="Road_Class" localSheetId="0">'[1]Parameters'!$F$5:$K$20</definedName>
    <definedName name="Road_Class">'Parameters'!$E$5:$I$17</definedName>
  </definedNames>
  <calcPr fullCalcOnLoad="1"/>
</workbook>
</file>

<file path=xl/sharedStrings.xml><?xml version="1.0" encoding="utf-8"?>
<sst xmlns="http://schemas.openxmlformats.org/spreadsheetml/2006/main" count="150" uniqueCount="90">
  <si>
    <t>per LANE of traffic</t>
  </si>
  <si>
    <t xml:space="preserve">Road class  </t>
  </si>
  <si>
    <t>km/h</t>
  </si>
  <si>
    <t>h</t>
  </si>
  <si>
    <t xml:space="preserve">Delay parameter &gt;&gt;  </t>
  </si>
  <si>
    <t xml:space="preserve">Speed at capacity &gt;&gt;  </t>
  </si>
  <si>
    <t>Q</t>
  </si>
  <si>
    <t>veh/h</t>
  </si>
  <si>
    <r>
      <t>m</t>
    </r>
    <r>
      <rPr>
        <vertAlign val="subscript"/>
        <sz val="11"/>
        <rFont val="Arial"/>
        <family val="2"/>
      </rPr>
      <t>c</t>
    </r>
  </si>
  <si>
    <t>Data for setting funtions</t>
  </si>
  <si>
    <t>initial 1</t>
  </si>
  <si>
    <t>initial 2</t>
  </si>
  <si>
    <t>increment 1</t>
  </si>
  <si>
    <t>increment 2</t>
  </si>
  <si>
    <t>increment 3</t>
  </si>
  <si>
    <t>Road Class 1</t>
  </si>
  <si>
    <t>Road Class 2</t>
  </si>
  <si>
    <t>Road Class 3</t>
  </si>
  <si>
    <t>Road Class 4</t>
  </si>
  <si>
    <t>Road Class 5</t>
  </si>
  <si>
    <t>Degree of satn</t>
  </si>
  <si>
    <t>Demand flow rate</t>
  </si>
  <si>
    <t>Travel speed</t>
  </si>
  <si>
    <t>Travel time</t>
  </si>
  <si>
    <t>(veh/h)</t>
  </si>
  <si>
    <t>(km/h)</t>
  </si>
  <si>
    <t>x = q / Q</t>
  </si>
  <si>
    <t>q = Q x</t>
  </si>
  <si>
    <t>z = x-1</t>
  </si>
  <si>
    <t>v</t>
  </si>
  <si>
    <t>x</t>
  </si>
  <si>
    <t>Speed and Travel time graphs</t>
  </si>
  <si>
    <t>Travel time (speed) model parameters</t>
  </si>
  <si>
    <t>(s/km)</t>
  </si>
  <si>
    <t>t = 3600 / v</t>
  </si>
  <si>
    <r>
      <t>v</t>
    </r>
    <r>
      <rPr>
        <b/>
        <vertAlign val="subscript"/>
        <sz val="11"/>
        <color indexed="10"/>
        <rFont val="Arial"/>
        <family val="2"/>
      </rPr>
      <t>0</t>
    </r>
  </si>
  <si>
    <r>
      <t>t</t>
    </r>
    <r>
      <rPr>
        <b/>
        <vertAlign val="subscript"/>
        <sz val="11"/>
        <rFont val="Arial"/>
        <family val="2"/>
      </rPr>
      <t>o</t>
    </r>
  </si>
  <si>
    <t>h/km</t>
  </si>
  <si>
    <t xml:space="preserve">Zero-flow travel time &gt;&gt;  </t>
  </si>
  <si>
    <t>Fig 2</t>
  </si>
  <si>
    <r>
      <t>r</t>
    </r>
    <r>
      <rPr>
        <b/>
        <vertAlign val="subscript"/>
        <sz val="11"/>
        <rFont val="Arial"/>
        <family val="2"/>
      </rPr>
      <t>f</t>
    </r>
    <r>
      <rPr>
        <b/>
        <sz val="11"/>
        <rFont val="Arial"/>
        <family val="2"/>
      </rPr>
      <t xml:space="preserve"> = T</t>
    </r>
    <r>
      <rPr>
        <b/>
        <vertAlign val="subscript"/>
        <sz val="11"/>
        <rFont val="Arial"/>
        <family val="2"/>
      </rPr>
      <t>f</t>
    </r>
    <r>
      <rPr>
        <b/>
        <sz val="11"/>
        <rFont val="Arial"/>
        <family val="2"/>
      </rPr>
      <t>/t</t>
    </r>
    <r>
      <rPr>
        <b/>
        <vertAlign val="subscript"/>
        <sz val="11"/>
        <rFont val="Arial"/>
        <family val="2"/>
      </rPr>
      <t>o</t>
    </r>
  </si>
  <si>
    <t>For Figure 2</t>
  </si>
  <si>
    <t>Time-dependent based on Davidson's</t>
  </si>
  <si>
    <r>
      <t>t / t</t>
    </r>
    <r>
      <rPr>
        <vertAlign val="subscript"/>
        <sz val="9"/>
        <rFont val="Arial"/>
        <family val="2"/>
      </rPr>
      <t>o</t>
    </r>
  </si>
  <si>
    <t>Eqn (15)</t>
  </si>
  <si>
    <t>t</t>
  </si>
  <si>
    <t>Akcelik's time-dependent</t>
  </si>
  <si>
    <t>For Figure 1</t>
  </si>
  <si>
    <t>Davidson's</t>
  </si>
  <si>
    <t>Davidson (Eqn 1)</t>
  </si>
  <si>
    <t>Modified Davidson (Eqn 11)</t>
  </si>
  <si>
    <t>Akcelik (Eqn 15)</t>
  </si>
  <si>
    <t>TISATO</t>
  </si>
  <si>
    <t>Tisato (1990, Eqn 15)</t>
  </si>
  <si>
    <t xml:space="preserve">All Rights Reserved.  </t>
  </si>
  <si>
    <t xml:space="preserve">No part of this Excel application may be reproduced, stored in a retrieval system or transmitted in any form or by any means without the prior and written permission of Akcelik &amp; Associates Pty Ltd.  </t>
  </si>
  <si>
    <t>About this Excel Application</t>
  </si>
  <si>
    <t>Disclaimer:</t>
  </si>
  <si>
    <r>
      <t xml:space="preserve">Ó  </t>
    </r>
    <r>
      <rPr>
        <b/>
        <sz val="12"/>
        <color indexed="12"/>
        <rFont val="Arial"/>
        <family val="2"/>
      </rPr>
      <t>Akcelik &amp; Associates Pty Ltd 2000</t>
    </r>
  </si>
  <si>
    <t>Akcelik's Travel Time Function</t>
  </si>
  <si>
    <t>Akçelik, R. (1991).  Travel time functions for transport planning purposes: Davidson's function, its time-dependent form and an alternative travel time function.  
Australian Road Research 21 (3), pp. 49–59. (Minor revisions: December 2000).</t>
  </si>
  <si>
    <t>This spreadsheet includes calculations and graphs for various travel time functions discussed in the following reference:</t>
  </si>
  <si>
    <t xml:space="preserve">The users should apply their own judgement and skills when using this  application.  Although the information contained in this application is considered accurate, no warranties or guarantees thereto are given.  Whilst the authors have made every effort to ensure that the information in this application is correct at the time of release, Akcelik &amp; Associates Pty Ltd, save for any statutory liability which cannot be excluded, excludes all liability for loss or damage (whether arising under contract, tort, statute or otherwise) suffered by any person relying upon the information contained in this application. Any such statutory liability is reduced to the full extent lawful. </t>
  </si>
  <si>
    <t>Figure 1</t>
  </si>
  <si>
    <t>Figure 2</t>
  </si>
  <si>
    <t>Figure 3</t>
  </si>
  <si>
    <t>Figure 4</t>
  </si>
  <si>
    <r>
      <t>t</t>
    </r>
    <r>
      <rPr>
        <b/>
        <vertAlign val="subscript"/>
        <sz val="11"/>
        <rFont val="Arial"/>
        <family val="2"/>
      </rPr>
      <t>m</t>
    </r>
  </si>
  <si>
    <r>
      <t>t</t>
    </r>
    <r>
      <rPr>
        <b/>
        <vertAlign val="subscript"/>
        <sz val="11"/>
        <rFont val="Arial"/>
        <family val="2"/>
      </rPr>
      <t>m</t>
    </r>
    <r>
      <rPr>
        <b/>
        <sz val="11"/>
        <rFont val="Arial"/>
        <family val="2"/>
      </rPr>
      <t>/t</t>
    </r>
    <r>
      <rPr>
        <b/>
        <vertAlign val="subscript"/>
        <sz val="11"/>
        <rFont val="Arial"/>
        <family val="2"/>
      </rPr>
      <t>o</t>
    </r>
  </si>
  <si>
    <r>
      <t>v</t>
    </r>
    <r>
      <rPr>
        <b/>
        <vertAlign val="subscript"/>
        <sz val="11"/>
        <rFont val="Arial"/>
        <family val="2"/>
      </rPr>
      <t>m</t>
    </r>
    <r>
      <rPr>
        <b/>
        <sz val="11"/>
        <rFont val="Arial"/>
        <family val="2"/>
      </rPr>
      <t>/v</t>
    </r>
    <r>
      <rPr>
        <b/>
        <vertAlign val="subscript"/>
        <sz val="11"/>
        <rFont val="Arial"/>
        <family val="2"/>
      </rPr>
      <t>o</t>
    </r>
  </si>
  <si>
    <r>
      <t>v</t>
    </r>
    <r>
      <rPr>
        <b/>
        <vertAlign val="subscript"/>
        <sz val="11"/>
        <rFont val="Arial"/>
        <family val="2"/>
      </rPr>
      <t>m</t>
    </r>
  </si>
  <si>
    <t xml:space="preserve">Travel time at capacity &gt;&gt;  </t>
  </si>
  <si>
    <r>
      <t>m</t>
    </r>
    <r>
      <rPr>
        <vertAlign val="subscript"/>
        <sz val="10"/>
        <color indexed="12"/>
        <rFont val="Arial"/>
        <family val="2"/>
      </rPr>
      <t>c</t>
    </r>
    <r>
      <rPr>
        <sz val="10"/>
        <color indexed="12"/>
        <rFont val="Arial"/>
        <family val="2"/>
      </rPr>
      <t xml:space="preserve"> = 8 J</t>
    </r>
    <r>
      <rPr>
        <vertAlign val="subscript"/>
        <sz val="10"/>
        <color indexed="12"/>
        <rFont val="Arial"/>
        <family val="2"/>
      </rPr>
      <t>A</t>
    </r>
    <r>
      <rPr>
        <sz val="10"/>
        <color indexed="12"/>
        <rFont val="Arial"/>
        <family val="2"/>
      </rPr>
      <t xml:space="preserve"> &gt;&gt;  </t>
    </r>
  </si>
  <si>
    <r>
      <t>Delay parameter J</t>
    </r>
    <r>
      <rPr>
        <vertAlign val="subscript"/>
        <sz val="10"/>
        <color indexed="12"/>
        <rFont val="Arial"/>
        <family val="2"/>
      </rPr>
      <t>A</t>
    </r>
    <r>
      <rPr>
        <sz val="10"/>
        <color indexed="12"/>
        <rFont val="Arial"/>
        <family val="2"/>
      </rPr>
      <t xml:space="preserve"> or J</t>
    </r>
    <r>
      <rPr>
        <vertAlign val="subscript"/>
        <sz val="10"/>
        <color indexed="12"/>
        <rFont val="Arial"/>
        <family val="2"/>
      </rPr>
      <t>D</t>
    </r>
    <r>
      <rPr>
        <sz val="10"/>
        <color indexed="12"/>
        <rFont val="Arial"/>
        <family val="2"/>
      </rPr>
      <t xml:space="preserve"> given &gt;&gt;   </t>
    </r>
  </si>
  <si>
    <t>1/h</t>
  </si>
  <si>
    <t xml:space="preserve">Capacity (max. flow) given &gt;&gt;  </t>
  </si>
  <si>
    <t xml:space="preserve">Zero-flow speed given &gt;&gt;  </t>
  </si>
  <si>
    <t xml:space="preserve">Flow (analysis) period given &gt;&gt;  </t>
  </si>
  <si>
    <r>
      <t>T</t>
    </r>
    <r>
      <rPr>
        <b/>
        <vertAlign val="subscript"/>
        <sz val="11"/>
        <color indexed="10"/>
        <rFont val="Arial"/>
        <family val="2"/>
      </rPr>
      <t>f</t>
    </r>
  </si>
  <si>
    <r>
      <t>J</t>
    </r>
    <r>
      <rPr>
        <b/>
        <vertAlign val="subscript"/>
        <sz val="11"/>
        <color indexed="10"/>
        <rFont val="Arial"/>
        <family val="2"/>
      </rPr>
      <t>A</t>
    </r>
  </si>
  <si>
    <t xml:space="preserve">A copy of this paper can be found on the Akcelik &amp; Associates website (Downloads page). </t>
  </si>
  <si>
    <t>Contact:</t>
  </si>
  <si>
    <t>info@akcelik.com.au</t>
  </si>
  <si>
    <t>Further information:</t>
  </si>
  <si>
    <t>www.aatraffic.com   or   www.akcelik.com.au</t>
  </si>
  <si>
    <t>Akcelik's_Travel_Function_(for1991paper)_v1.xls</t>
  </si>
  <si>
    <t>Travel time model</t>
  </si>
  <si>
    <r>
      <t>x</t>
    </r>
    <r>
      <rPr>
        <vertAlign val="subscript"/>
        <sz val="10"/>
        <rFont val="Arial"/>
        <family val="2"/>
      </rPr>
      <t>o</t>
    </r>
    <r>
      <rPr>
        <sz val="10"/>
        <rFont val="Arial"/>
        <family val="0"/>
      </rPr>
      <t xml:space="preserve"> =</t>
    </r>
  </si>
  <si>
    <t>This Excel application can be used without restriction provided its source is acknowledged and the copyright condition is observed.  This page must not be removed.</t>
  </si>
  <si>
    <t>(Version 1, December 2000)</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</si>
</sst>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0000"/>
    <numFmt numFmtId="179" formatCode="0.0000"/>
    <numFmt numFmtId="180" formatCode="0.000"/>
    <numFmt numFmtId="181" formatCode="0.0"/>
    <numFmt numFmtId="182" formatCode="0.0E+00"/>
    <numFmt numFmtId="183" formatCode="0.0000000"/>
    <numFmt numFmtId="184" formatCode="0.00000000"/>
    <numFmt numFmtId="185" formatCode="0.000000"/>
    <numFmt numFmtId="186" formatCode="0.000000000"/>
    <numFmt numFmtId="187" formatCode="0.000000000000"/>
    <numFmt numFmtId="188" formatCode="0.00000000000"/>
    <numFmt numFmtId="189" formatCode="0.0000000000"/>
    <numFmt numFmtId="190" formatCode="&quot;$&quot;#,##0.00"/>
    <numFmt numFmtId="191" formatCode="#,##0.0"/>
    <numFmt numFmtId="192" formatCode="&quot;Yes&quot;;&quot;Yes&quot;;&quot;No&quot;"/>
    <numFmt numFmtId="193" formatCode="&quot;True&quot;;&quot;True&quot;;&quot;False&quot;"/>
    <numFmt numFmtId="194" formatCode="&quot;On&quot;;&quot;On&quot;;&quot;Off&quot;"/>
    <numFmt numFmtId="195" formatCode="0E+00"/>
    <numFmt numFmtId="196" formatCode="#,##0.00_);\(#,##0.00\)"/>
    <numFmt numFmtId="197" formatCode="#,##0_);\(#,##0\)"/>
    <numFmt numFmtId="198" formatCode="mmmm\ d\,\ yyyy"/>
    <numFmt numFmtId="199" formatCode=".00%"/>
    <numFmt numFmtId="200" formatCode="0.0%"/>
    <numFmt numFmtId="201" formatCode="#,##0.000"/>
    <numFmt numFmtId="202" formatCode="#,##0.0000"/>
    <numFmt numFmtId="203" formatCode="#,##0.00000"/>
    <numFmt numFmtId="204" formatCode="d/mm/yyyy"/>
    <numFmt numFmtId="205" formatCode="0.000E+00"/>
    <numFmt numFmtId="206" formatCode="0.0000E+00"/>
  </numFmts>
  <fonts count="44">
    <font>
      <sz val="10"/>
      <name val="Arial"/>
      <family val="0"/>
    </font>
    <font>
      <b/>
      <sz val="10"/>
      <name val="Arial"/>
      <family val="0"/>
    </font>
    <font>
      <i/>
      <sz val="10"/>
      <name val="Arial"/>
      <family val="0"/>
    </font>
    <font>
      <b/>
      <i/>
      <sz val="10"/>
      <name val="Arial"/>
      <family val="0"/>
    </font>
    <font>
      <sz val="10"/>
      <color indexed="12"/>
      <name val="Arial"/>
      <family val="2"/>
    </font>
    <font>
      <sz val="8"/>
      <name val="Arial"/>
      <family val="0"/>
    </font>
    <font>
      <sz val="10"/>
      <color indexed="10"/>
      <name val="Arial"/>
      <family val="2"/>
    </font>
    <font>
      <b/>
      <sz val="10"/>
      <color indexed="10"/>
      <name val="Arial"/>
      <family val="2"/>
    </font>
    <font>
      <sz val="10"/>
      <color indexed="14"/>
      <name val="Arial"/>
      <family val="2"/>
    </font>
    <font>
      <b/>
      <sz val="12"/>
      <color indexed="10"/>
      <name val="Arial"/>
      <family val="2"/>
    </font>
    <font>
      <b/>
      <sz val="10"/>
      <color indexed="14"/>
      <name val="Arial"/>
      <family val="2"/>
    </font>
    <font>
      <b/>
      <sz val="9"/>
      <name val="Arial"/>
      <family val="2"/>
    </font>
    <font>
      <sz val="9"/>
      <name val="Arial"/>
      <family val="2"/>
    </font>
    <font>
      <sz val="9"/>
      <color indexed="12"/>
      <name val="Arial"/>
      <family val="2"/>
    </font>
    <font>
      <sz val="9"/>
      <color indexed="8"/>
      <name val="Arial"/>
      <family val="2"/>
    </font>
    <font>
      <sz val="9"/>
      <color indexed="10"/>
      <name val="Arial"/>
      <family val="2"/>
    </font>
    <font>
      <b/>
      <sz val="9"/>
      <color indexed="10"/>
      <name val="Arial"/>
      <family val="2"/>
    </font>
    <font>
      <b/>
      <sz val="9"/>
      <color indexed="8"/>
      <name val="Arial"/>
      <family val="2"/>
    </font>
    <font>
      <vertAlign val="subscript"/>
      <sz val="9"/>
      <name val="Arial"/>
      <family val="2"/>
    </font>
    <font>
      <sz val="11"/>
      <name val="Arial"/>
      <family val="2"/>
    </font>
    <font>
      <b/>
      <sz val="10"/>
      <color indexed="12"/>
      <name val="Arial"/>
      <family val="2"/>
    </font>
    <font>
      <b/>
      <sz val="11"/>
      <name val="Arial"/>
      <family val="2"/>
    </font>
    <font>
      <b/>
      <vertAlign val="subscript"/>
      <sz val="11"/>
      <name val="Arial"/>
      <family val="2"/>
    </font>
    <font>
      <vertAlign val="subscript"/>
      <sz val="11"/>
      <name val="Arial"/>
      <family val="2"/>
    </font>
    <font>
      <b/>
      <sz val="9"/>
      <color indexed="14"/>
      <name val="Arial"/>
      <family val="2"/>
    </font>
    <font>
      <b/>
      <sz val="11"/>
      <color indexed="10"/>
      <name val="Arial"/>
      <family val="2"/>
    </font>
    <font>
      <b/>
      <vertAlign val="subscript"/>
      <sz val="11"/>
      <color indexed="10"/>
      <name val="Arial"/>
      <family val="2"/>
    </font>
    <font>
      <vertAlign val="subscript"/>
      <sz val="10"/>
      <color indexed="12"/>
      <name val="Arial"/>
      <family val="2"/>
    </font>
    <font>
      <vertAlign val="subscript"/>
      <sz val="10"/>
      <name val="Arial"/>
      <family val="2"/>
    </font>
    <font>
      <u val="single"/>
      <sz val="10"/>
      <color indexed="36"/>
      <name val="Arial"/>
      <family val="0"/>
    </font>
    <font>
      <b/>
      <sz val="18"/>
      <name val="Arial"/>
      <family val="0"/>
    </font>
    <font>
      <b/>
      <sz val="12"/>
      <name val="Arial"/>
      <family val="0"/>
    </font>
    <font>
      <u val="single"/>
      <sz val="10"/>
      <color indexed="12"/>
      <name val="Arial"/>
      <family val="0"/>
    </font>
    <font>
      <sz val="10"/>
      <name val="Geneva"/>
      <family val="0"/>
    </font>
    <font>
      <b/>
      <sz val="14"/>
      <color indexed="10"/>
      <name val="Arial"/>
      <family val="2"/>
    </font>
    <font>
      <b/>
      <sz val="10"/>
      <name val="Geneva"/>
      <family val="0"/>
    </font>
    <font>
      <b/>
      <sz val="12"/>
      <color indexed="12"/>
      <name val="Arial"/>
      <family val="2"/>
    </font>
    <font>
      <b/>
      <sz val="12"/>
      <color indexed="12"/>
      <name val="Symbol"/>
      <family val="1"/>
    </font>
    <font>
      <b/>
      <sz val="8"/>
      <color indexed="12"/>
      <name val="Arial"/>
      <family val="2"/>
    </font>
    <font>
      <b/>
      <sz val="18"/>
      <color indexed="10"/>
      <name val="Arial"/>
      <family val="2"/>
    </font>
    <font>
      <sz val="14"/>
      <color indexed="10"/>
      <name val="Arial"/>
      <family val="2"/>
    </font>
    <font>
      <b/>
      <sz val="14"/>
      <color indexed="21"/>
      <name val="Arial"/>
      <family val="2"/>
    </font>
    <font>
      <b/>
      <sz val="10"/>
      <color indexed="12"/>
      <name val="Geneva"/>
      <family val="0"/>
    </font>
    <font>
      <b/>
      <sz val="10"/>
      <color indexed="17"/>
      <name val="Geneva"/>
      <family val="0"/>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17">
    <border>
      <left/>
      <right/>
      <top/>
      <bottom/>
      <diagonal/>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7"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ill="0" applyBorder="0" applyAlignment="0" applyProtection="0"/>
    <xf numFmtId="198" fontId="0" fillId="0" borderId="0" applyFill="0" applyBorder="0" applyAlignment="0" applyProtection="0"/>
    <xf numFmtId="2" fontId="0" fillId="0" borderId="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5" fillId="0" borderId="0">
      <alignment/>
      <protection/>
    </xf>
    <xf numFmtId="0" fontId="33" fillId="0" borderId="0">
      <alignment/>
      <protection/>
    </xf>
    <xf numFmtId="9" fontId="0" fillId="0" borderId="0" applyFont="0" applyFill="0" applyBorder="0" applyAlignment="0" applyProtection="0"/>
    <xf numFmtId="0" fontId="0" fillId="0" borderId="1" applyNumberFormat="0" applyFill="0" applyAlignment="0" applyProtection="0"/>
  </cellStyleXfs>
  <cellXfs count="182">
    <xf numFmtId="0" fontId="0" fillId="0" borderId="0" xfId="0" applyAlignment="1">
      <alignment/>
    </xf>
    <xf numFmtId="0" fontId="0" fillId="2" borderId="0" xfId="0" applyFill="1" applyAlignment="1">
      <alignment/>
    </xf>
    <xf numFmtId="0" fontId="9" fillId="2" borderId="0" xfId="0" applyFont="1" applyFill="1" applyAlignment="1">
      <alignment/>
    </xf>
    <xf numFmtId="0" fontId="8" fillId="2" borderId="0" xfId="0" applyFont="1" applyFill="1" applyAlignment="1">
      <alignment/>
    </xf>
    <xf numFmtId="0" fontId="0" fillId="2" borderId="0" xfId="0" applyFill="1" applyBorder="1" applyAlignment="1">
      <alignment/>
    </xf>
    <xf numFmtId="180" fontId="12" fillId="3" borderId="0" xfId="0" applyNumberFormat="1" applyFont="1" applyFill="1" applyBorder="1" applyAlignment="1">
      <alignment horizontal="center"/>
    </xf>
    <xf numFmtId="0" fontId="6" fillId="2" borderId="0" xfId="0" applyFont="1" applyFill="1" applyAlignment="1">
      <alignment/>
    </xf>
    <xf numFmtId="0" fontId="4" fillId="2" borderId="0" xfId="0" applyFont="1" applyFill="1" applyAlignment="1">
      <alignment/>
    </xf>
    <xf numFmtId="181" fontId="13" fillId="2" borderId="0" xfId="0" applyNumberFormat="1" applyFont="1" applyFill="1" applyBorder="1" applyAlignment="1">
      <alignment/>
    </xf>
    <xf numFmtId="0" fontId="13" fillId="2" borderId="0" xfId="0" applyFont="1" applyFill="1" applyBorder="1" applyAlignment="1">
      <alignment/>
    </xf>
    <xf numFmtId="0" fontId="12" fillId="0" borderId="2" xfId="0" applyFont="1" applyBorder="1" applyAlignment="1">
      <alignment horizontal="center" wrapText="1"/>
    </xf>
    <xf numFmtId="0" fontId="12" fillId="0" borderId="3" xfId="0" applyFont="1" applyBorder="1" applyAlignment="1">
      <alignment horizontal="center" wrapText="1"/>
    </xf>
    <xf numFmtId="0" fontId="12" fillId="0" borderId="4" xfId="0" applyFont="1" applyBorder="1" applyAlignment="1">
      <alignment horizontal="center" wrapText="1"/>
    </xf>
    <xf numFmtId="0" fontId="12" fillId="0" borderId="5" xfId="0" applyFont="1" applyBorder="1" applyAlignment="1">
      <alignment horizontal="center"/>
    </xf>
    <xf numFmtId="0" fontId="12" fillId="0" borderId="0"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2" fontId="13" fillId="0" borderId="5" xfId="0" applyNumberFormat="1" applyFont="1" applyBorder="1" applyAlignment="1">
      <alignment/>
    </xf>
    <xf numFmtId="2" fontId="13" fillId="0" borderId="7" xfId="0" applyNumberFormat="1" applyFont="1" applyBorder="1" applyAlignment="1">
      <alignment/>
    </xf>
    <xf numFmtId="0" fontId="6" fillId="2" borderId="0" xfId="0" applyFont="1" applyFill="1" applyBorder="1" applyAlignment="1">
      <alignment/>
    </xf>
    <xf numFmtId="0" fontId="12" fillId="0" borderId="13"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4" fillId="0" borderId="13" xfId="0" applyFont="1" applyBorder="1" applyAlignment="1">
      <alignment/>
    </xf>
    <xf numFmtId="0" fontId="14" fillId="0" borderId="14" xfId="0" applyFont="1" applyBorder="1" applyAlignment="1">
      <alignment/>
    </xf>
    <xf numFmtId="0" fontId="12" fillId="4" borderId="2" xfId="0" applyFont="1" applyFill="1" applyBorder="1" applyAlignment="1">
      <alignment/>
    </xf>
    <xf numFmtId="0" fontId="11" fillId="4" borderId="4" xfId="0" applyFont="1" applyFill="1" applyBorder="1" applyAlignment="1">
      <alignment horizontal="center"/>
    </xf>
    <xf numFmtId="0" fontId="12" fillId="4" borderId="5" xfId="0" applyFont="1" applyFill="1" applyBorder="1" applyAlignment="1">
      <alignment/>
    </xf>
    <xf numFmtId="0" fontId="11" fillId="4" borderId="6" xfId="0" applyFont="1" applyFill="1" applyBorder="1" applyAlignment="1">
      <alignment horizontal="center"/>
    </xf>
    <xf numFmtId="0" fontId="12" fillId="0" borderId="16" xfId="0" applyFont="1" applyBorder="1" applyAlignment="1">
      <alignment horizontal="center" wrapText="1"/>
    </xf>
    <xf numFmtId="0" fontId="12" fillId="2" borderId="0" xfId="0" applyFont="1" applyFill="1" applyBorder="1" applyAlignment="1">
      <alignment horizontal="center"/>
    </xf>
    <xf numFmtId="0" fontId="20" fillId="2" borderId="0" xfId="0" applyFont="1" applyFill="1" applyAlignment="1">
      <alignment/>
    </xf>
    <xf numFmtId="0" fontId="19" fillId="3" borderId="5" xfId="0" applyFont="1" applyFill="1" applyBorder="1" applyAlignment="1">
      <alignment/>
    </xf>
    <xf numFmtId="180" fontId="12" fillId="0" borderId="0" xfId="0" applyNumberFormat="1" applyFont="1" applyBorder="1" applyAlignment="1">
      <alignment/>
    </xf>
    <xf numFmtId="180" fontId="14" fillId="0" borderId="0" xfId="0" applyNumberFormat="1" applyFont="1" applyBorder="1" applyAlignment="1">
      <alignment/>
    </xf>
    <xf numFmtId="180" fontId="12" fillId="0" borderId="8" xfId="0" applyNumberFormat="1" applyFont="1" applyBorder="1" applyAlignment="1">
      <alignment/>
    </xf>
    <xf numFmtId="0" fontId="21" fillId="3" borderId="5" xfId="0" applyFont="1" applyFill="1" applyBorder="1" applyAlignment="1">
      <alignment horizontal="center"/>
    </xf>
    <xf numFmtId="0" fontId="0" fillId="2" borderId="0" xfId="0" applyFill="1" applyBorder="1" applyAlignment="1">
      <alignment horizontal="left"/>
    </xf>
    <xf numFmtId="0" fontId="12" fillId="4" borderId="7" xfId="0" applyFont="1" applyFill="1" applyBorder="1" applyAlignment="1">
      <alignment/>
    </xf>
    <xf numFmtId="0" fontId="11" fillId="4" borderId="9" xfId="0" applyFont="1" applyFill="1" applyBorder="1" applyAlignment="1">
      <alignment horizontal="center"/>
    </xf>
    <xf numFmtId="0" fontId="0" fillId="2" borderId="0" xfId="0" applyFill="1" applyBorder="1" applyAlignment="1">
      <alignment/>
    </xf>
    <xf numFmtId="0" fontId="10" fillId="2" borderId="0" xfId="0" applyFont="1" applyFill="1" applyAlignment="1">
      <alignment/>
    </xf>
    <xf numFmtId="0" fontId="7" fillId="0" borderId="0" xfId="0" applyFont="1" applyAlignment="1">
      <alignment/>
    </xf>
    <xf numFmtId="0" fontId="0" fillId="0" borderId="0" xfId="0" applyAlignment="1">
      <alignment horizontal="left"/>
    </xf>
    <xf numFmtId="2" fontId="16" fillId="0" borderId="5" xfId="0" applyNumberFormat="1" applyFont="1" applyBorder="1" applyAlignment="1">
      <alignment/>
    </xf>
    <xf numFmtId="0" fontId="16" fillId="0" borderId="13" xfId="0" applyFont="1" applyBorder="1" applyAlignment="1">
      <alignment/>
    </xf>
    <xf numFmtId="180" fontId="16" fillId="0" borderId="0" xfId="0" applyNumberFormat="1" applyFont="1" applyBorder="1" applyAlignment="1">
      <alignment/>
    </xf>
    <xf numFmtId="0" fontId="19" fillId="5" borderId="2" xfId="0" applyFont="1" applyFill="1" applyBorder="1" applyAlignment="1">
      <alignment/>
    </xf>
    <xf numFmtId="0" fontId="19" fillId="5" borderId="5" xfId="0" applyFont="1" applyFill="1" applyBorder="1" applyAlignment="1">
      <alignment/>
    </xf>
    <xf numFmtId="180" fontId="17" fillId="3" borderId="0" xfId="0" applyNumberFormat="1" applyFont="1" applyFill="1" applyBorder="1" applyAlignment="1">
      <alignment horizontal="center"/>
    </xf>
    <xf numFmtId="0" fontId="19" fillId="3" borderId="5" xfId="0" applyFont="1" applyFill="1" applyBorder="1" applyAlignment="1">
      <alignment horizontal="center"/>
    </xf>
    <xf numFmtId="0" fontId="0" fillId="2" borderId="2" xfId="0" applyFill="1" applyBorder="1" applyAlignment="1">
      <alignment/>
    </xf>
    <xf numFmtId="0" fontId="13" fillId="2" borderId="0" xfId="0" applyFont="1" applyFill="1" applyAlignment="1">
      <alignment/>
    </xf>
    <xf numFmtId="0" fontId="0" fillId="2" borderId="0" xfId="0" applyFont="1" applyFill="1" applyAlignment="1">
      <alignment horizontal="right"/>
    </xf>
    <xf numFmtId="0" fontId="7" fillId="2" borderId="0" xfId="0" applyFont="1" applyFill="1" applyAlignment="1">
      <alignment/>
    </xf>
    <xf numFmtId="2" fontId="24" fillId="0" borderId="5" xfId="0" applyNumberFormat="1" applyFont="1" applyBorder="1" applyAlignment="1">
      <alignment/>
    </xf>
    <xf numFmtId="0" fontId="12" fillId="0" borderId="4" xfId="0" applyFont="1" applyFill="1" applyBorder="1" applyAlignment="1">
      <alignment horizontal="center" wrapText="1"/>
    </xf>
    <xf numFmtId="0" fontId="12" fillId="0" borderId="3" xfId="0" applyFont="1" applyFill="1" applyBorder="1" applyAlignment="1">
      <alignment horizontal="center" wrapText="1"/>
    </xf>
    <xf numFmtId="0" fontId="12" fillId="0" borderId="6" xfId="0" applyFont="1" applyFill="1" applyBorder="1" applyAlignment="1">
      <alignment horizontal="center"/>
    </xf>
    <xf numFmtId="0" fontId="12" fillId="0" borderId="0" xfId="0" applyFont="1" applyFill="1" applyBorder="1" applyAlignment="1">
      <alignment horizontal="center"/>
    </xf>
    <xf numFmtId="0" fontId="12" fillId="0" borderId="9" xfId="0" applyFont="1" applyFill="1" applyBorder="1" applyAlignment="1">
      <alignment horizontal="center"/>
    </xf>
    <xf numFmtId="0" fontId="12" fillId="0" borderId="8" xfId="0" applyFont="1" applyFill="1" applyBorder="1" applyAlignment="1">
      <alignment horizontal="center"/>
    </xf>
    <xf numFmtId="0" fontId="12" fillId="0" borderId="11" xfId="0" applyFont="1" applyFill="1" applyBorder="1" applyAlignment="1">
      <alignment horizontal="center"/>
    </xf>
    <xf numFmtId="181" fontId="12" fillId="0" borderId="0" xfId="0" applyNumberFormat="1" applyFont="1" applyFill="1" applyBorder="1" applyAlignment="1">
      <alignment/>
    </xf>
    <xf numFmtId="181" fontId="16" fillId="0" borderId="0" xfId="0" applyNumberFormat="1" applyFont="1" applyFill="1" applyBorder="1" applyAlignment="1">
      <alignment/>
    </xf>
    <xf numFmtId="0" fontId="12" fillId="6" borderId="2" xfId="0" applyFont="1" applyFill="1" applyBorder="1" applyAlignment="1">
      <alignment horizontal="center" wrapText="1"/>
    </xf>
    <xf numFmtId="0" fontId="12" fillId="6" borderId="5" xfId="0" applyFont="1" applyFill="1" applyBorder="1" applyAlignment="1">
      <alignment horizontal="center"/>
    </xf>
    <xf numFmtId="0" fontId="12" fillId="6" borderId="7" xfId="0" applyFont="1" applyFill="1" applyBorder="1" applyAlignment="1">
      <alignment horizontal="center"/>
    </xf>
    <xf numFmtId="0" fontId="12" fillId="6" borderId="10" xfId="0" applyFont="1" applyFill="1" applyBorder="1" applyAlignment="1">
      <alignment horizontal="center"/>
    </xf>
    <xf numFmtId="181" fontId="12" fillId="6" borderId="5" xfId="0" applyNumberFormat="1" applyFont="1" applyFill="1" applyBorder="1" applyAlignment="1">
      <alignment/>
    </xf>
    <xf numFmtId="181" fontId="16" fillId="6" borderId="5" xfId="0" applyNumberFormat="1" applyFont="1" applyFill="1" applyBorder="1" applyAlignment="1">
      <alignment/>
    </xf>
    <xf numFmtId="181" fontId="12" fillId="6" borderId="7" xfId="0" applyNumberFormat="1" applyFont="1" applyFill="1" applyBorder="1" applyAlignment="1">
      <alignment/>
    </xf>
    <xf numFmtId="181" fontId="12" fillId="6" borderId="5" xfId="0" applyNumberFormat="1" applyFont="1" applyFill="1" applyBorder="1" applyAlignment="1">
      <alignment horizontal="center"/>
    </xf>
    <xf numFmtId="181" fontId="16" fillId="6" borderId="5" xfId="0" applyNumberFormat="1" applyFont="1" applyFill="1" applyBorder="1" applyAlignment="1">
      <alignment horizontal="center"/>
    </xf>
    <xf numFmtId="181" fontId="12" fillId="6" borderId="7" xfId="0" applyNumberFormat="1" applyFont="1" applyFill="1" applyBorder="1" applyAlignment="1">
      <alignment horizontal="center"/>
    </xf>
    <xf numFmtId="0" fontId="12" fillId="6" borderId="5" xfId="0" applyFont="1" applyFill="1" applyBorder="1" applyAlignment="1">
      <alignment horizontal="center" wrapText="1"/>
    </xf>
    <xf numFmtId="0" fontId="12" fillId="0" borderId="0" xfId="0" applyFont="1" applyFill="1" applyBorder="1" applyAlignment="1">
      <alignment horizontal="center" wrapText="1"/>
    </xf>
    <xf numFmtId="0" fontId="12" fillId="6" borderId="0" xfId="0" applyFont="1" applyFill="1" applyBorder="1" applyAlignment="1">
      <alignment horizontal="center"/>
    </xf>
    <xf numFmtId="1" fontId="16" fillId="6" borderId="5" xfId="0" applyNumberFormat="1" applyFont="1" applyFill="1" applyBorder="1" applyAlignment="1">
      <alignment horizontal="center"/>
    </xf>
    <xf numFmtId="181" fontId="12" fillId="0" borderId="0" xfId="0" applyNumberFormat="1" applyFont="1" applyBorder="1" applyAlignment="1">
      <alignment/>
    </xf>
    <xf numFmtId="181" fontId="16" fillId="0" borderId="0" xfId="0" applyNumberFormat="1" applyFont="1" applyBorder="1" applyAlignment="1">
      <alignment/>
    </xf>
    <xf numFmtId="181" fontId="12" fillId="0" borderId="8" xfId="0" applyNumberFormat="1" applyFont="1" applyBorder="1" applyAlignment="1">
      <alignment/>
    </xf>
    <xf numFmtId="181" fontId="17" fillId="3" borderId="0" xfId="0" applyNumberFormat="1" applyFont="1" applyFill="1" applyBorder="1" applyAlignment="1">
      <alignment horizontal="center"/>
    </xf>
    <xf numFmtId="0" fontId="0" fillId="2" borderId="2" xfId="0" applyFill="1" applyBorder="1" applyAlignment="1">
      <alignment horizontal="left"/>
    </xf>
    <xf numFmtId="0" fontId="0" fillId="2" borderId="3" xfId="0" applyFill="1" applyBorder="1" applyAlignment="1">
      <alignment horizontal="left"/>
    </xf>
    <xf numFmtId="0" fontId="9" fillId="0" borderId="0" xfId="0" applyFont="1" applyFill="1" applyAlignment="1">
      <alignment/>
    </xf>
    <xf numFmtId="0" fontId="0" fillId="0" borderId="0" xfId="0" applyFill="1" applyAlignment="1">
      <alignment/>
    </xf>
    <xf numFmtId="0" fontId="6" fillId="0" borderId="0" xfId="0" applyFont="1" applyFill="1" applyAlignment="1">
      <alignment/>
    </xf>
    <xf numFmtId="179" fontId="17" fillId="3" borderId="0" xfId="0" applyNumberFormat="1" applyFont="1" applyFill="1" applyBorder="1" applyAlignment="1">
      <alignment horizontal="center"/>
    </xf>
    <xf numFmtId="0" fontId="19" fillId="3" borderId="7" xfId="0" applyFont="1" applyFill="1" applyBorder="1" applyAlignment="1">
      <alignment/>
    </xf>
    <xf numFmtId="0" fontId="21" fillId="3" borderId="7" xfId="0" applyFont="1" applyFill="1" applyBorder="1" applyAlignment="1">
      <alignment horizontal="center"/>
    </xf>
    <xf numFmtId="1" fontId="16" fillId="5" borderId="0" xfId="0" applyNumberFormat="1" applyFont="1" applyFill="1" applyBorder="1" applyAlignment="1">
      <alignment horizontal="center"/>
    </xf>
    <xf numFmtId="0" fontId="11" fillId="2" borderId="3" xfId="0" applyFont="1" applyFill="1" applyBorder="1" applyAlignment="1">
      <alignment horizontal="center"/>
    </xf>
    <xf numFmtId="0" fontId="25" fillId="5" borderId="5" xfId="0" applyFont="1" applyFill="1" applyBorder="1" applyAlignment="1">
      <alignment horizontal="center"/>
    </xf>
    <xf numFmtId="1" fontId="16" fillId="6" borderId="5" xfId="0" applyNumberFormat="1" applyFont="1" applyFill="1" applyBorder="1" applyAlignment="1">
      <alignment/>
    </xf>
    <xf numFmtId="0" fontId="12" fillId="6" borderId="3" xfId="0" applyFont="1" applyFill="1" applyBorder="1" applyAlignment="1">
      <alignment horizontal="center" wrapText="1"/>
    </xf>
    <xf numFmtId="0" fontId="11" fillId="2" borderId="16" xfId="0" applyFont="1" applyFill="1" applyBorder="1" applyAlignment="1">
      <alignment horizontal="center"/>
    </xf>
    <xf numFmtId="1" fontId="16" fillId="5" borderId="13" xfId="0" applyNumberFormat="1" applyFont="1" applyFill="1" applyBorder="1" applyAlignment="1">
      <alignment horizontal="center"/>
    </xf>
    <xf numFmtId="180" fontId="17" fillId="3" borderId="13" xfId="0" applyNumberFormat="1" applyFont="1" applyFill="1" applyBorder="1" applyAlignment="1">
      <alignment horizontal="center"/>
    </xf>
    <xf numFmtId="180" fontId="12" fillId="3" borderId="13" xfId="0" applyNumberFormat="1" applyFont="1" applyFill="1" applyBorder="1" applyAlignment="1">
      <alignment horizontal="center"/>
    </xf>
    <xf numFmtId="179" fontId="17" fillId="3" borderId="13" xfId="0" applyNumberFormat="1" applyFont="1" applyFill="1" applyBorder="1" applyAlignment="1">
      <alignment horizontal="center"/>
    </xf>
    <xf numFmtId="181" fontId="12" fillId="0" borderId="6" xfId="0" applyNumberFormat="1" applyFont="1" applyBorder="1" applyAlignment="1">
      <alignment/>
    </xf>
    <xf numFmtId="181" fontId="16" fillId="0" borderId="6" xfId="0" applyNumberFormat="1" applyFont="1" applyBorder="1" applyAlignment="1">
      <alignment/>
    </xf>
    <xf numFmtId="181" fontId="12" fillId="0" borderId="9" xfId="0" applyNumberFormat="1" applyFont="1" applyBorder="1" applyAlignment="1">
      <alignment/>
    </xf>
    <xf numFmtId="0" fontId="12" fillId="6" borderId="8" xfId="0" applyFont="1" applyFill="1" applyBorder="1" applyAlignment="1">
      <alignment horizontal="center"/>
    </xf>
    <xf numFmtId="180" fontId="16" fillId="0" borderId="6" xfId="0" applyNumberFormat="1" applyFont="1" applyBorder="1" applyAlignment="1">
      <alignment/>
    </xf>
    <xf numFmtId="0" fontId="0" fillId="0" borderId="6" xfId="0" applyBorder="1" applyAlignment="1">
      <alignment/>
    </xf>
    <xf numFmtId="0" fontId="12" fillId="0" borderId="7" xfId="0" applyFont="1" applyFill="1" applyBorder="1" applyAlignment="1">
      <alignment horizontal="center"/>
    </xf>
    <xf numFmtId="0" fontId="34" fillId="6" borderId="0" xfId="28" applyFont="1" applyFill="1" applyAlignment="1">
      <alignment wrapText="1"/>
      <protection/>
    </xf>
    <xf numFmtId="0" fontId="35" fillId="0" borderId="0" xfId="28" applyFont="1">
      <alignment/>
      <protection/>
    </xf>
    <xf numFmtId="0" fontId="37" fillId="2" borderId="0" xfId="28" applyFont="1" applyFill="1" applyAlignment="1">
      <alignment wrapText="1"/>
      <protection/>
    </xf>
    <xf numFmtId="0" fontId="20" fillId="2" borderId="0" xfId="28" applyFont="1" applyFill="1" applyAlignment="1">
      <alignment horizontal="justify"/>
      <protection/>
    </xf>
    <xf numFmtId="0" fontId="38" fillId="2" borderId="0" xfId="28" applyFont="1" applyFill="1" applyAlignment="1">
      <alignment horizontal="justify"/>
      <protection/>
    </xf>
    <xf numFmtId="0" fontId="9" fillId="6" borderId="0" xfId="28" applyFont="1" applyFill="1" applyAlignment="1">
      <alignment wrapText="1"/>
      <protection/>
    </xf>
    <xf numFmtId="0" fontId="7" fillId="6" borderId="0" xfId="28" applyFont="1" applyFill="1" applyAlignment="1">
      <alignment wrapText="1"/>
      <protection/>
    </xf>
    <xf numFmtId="0" fontId="5" fillId="0" borderId="0" xfId="27">
      <alignment/>
      <protection/>
    </xf>
    <xf numFmtId="0" fontId="38" fillId="6" borderId="0" xfId="0" applyFont="1" applyFill="1" applyAlignment="1">
      <alignment wrapText="1"/>
    </xf>
    <xf numFmtId="0" fontId="35" fillId="2" borderId="0" xfId="28" applyFont="1" applyFill="1">
      <alignment/>
      <protection/>
    </xf>
    <xf numFmtId="0" fontId="11" fillId="5" borderId="0" xfId="0" applyFont="1" applyFill="1" applyBorder="1" applyAlignment="1">
      <alignment wrapText="1"/>
    </xf>
    <xf numFmtId="0" fontId="20" fillId="5" borderId="0" xfId="0" applyFont="1" applyFill="1" applyBorder="1" applyAlignment="1">
      <alignment wrapText="1"/>
    </xf>
    <xf numFmtId="181" fontId="0" fillId="0" borderId="5" xfId="0" applyNumberFormat="1" applyBorder="1" applyAlignment="1">
      <alignment/>
    </xf>
    <xf numFmtId="0" fontId="0" fillId="0" borderId="5" xfId="0" applyBorder="1" applyAlignment="1">
      <alignment/>
    </xf>
    <xf numFmtId="0" fontId="0" fillId="0" borderId="7" xfId="0" applyBorder="1" applyAlignment="1">
      <alignment/>
    </xf>
    <xf numFmtId="0" fontId="0" fillId="0" borderId="9" xfId="0" applyBorder="1" applyAlignment="1">
      <alignment/>
    </xf>
    <xf numFmtId="181" fontId="0" fillId="0" borderId="7" xfId="0" applyNumberFormat="1" applyBorder="1" applyAlignment="1">
      <alignment/>
    </xf>
    <xf numFmtId="0" fontId="0" fillId="5" borderId="0" xfId="0" applyFill="1" applyAlignment="1">
      <alignment horizontal="right"/>
    </xf>
    <xf numFmtId="0" fontId="0" fillId="5" borderId="0" xfId="0" applyFill="1" applyAlignment="1">
      <alignment horizontal="left"/>
    </xf>
    <xf numFmtId="0" fontId="11" fillId="2" borderId="4" xfId="0" applyFont="1" applyFill="1" applyBorder="1" applyAlignment="1">
      <alignment horizontal="right"/>
    </xf>
    <xf numFmtId="0" fontId="15" fillId="5" borderId="6" xfId="0" applyFont="1" applyFill="1" applyBorder="1" applyAlignment="1">
      <alignment/>
    </xf>
    <xf numFmtId="180" fontId="14" fillId="3" borderId="6" xfId="0" applyNumberFormat="1" applyFont="1" applyFill="1" applyBorder="1" applyAlignment="1">
      <alignment/>
    </xf>
    <xf numFmtId="181" fontId="14" fillId="3" borderId="6" xfId="0" applyNumberFormat="1" applyFont="1" applyFill="1" applyBorder="1" applyAlignment="1">
      <alignment/>
    </xf>
    <xf numFmtId="0" fontId="14" fillId="3" borderId="6" xfId="0" applyFont="1" applyFill="1" applyBorder="1" applyAlignment="1">
      <alignment/>
    </xf>
    <xf numFmtId="0" fontId="14" fillId="3" borderId="9" xfId="0" applyFont="1" applyFill="1" applyBorder="1" applyAlignment="1">
      <alignment/>
    </xf>
    <xf numFmtId="1" fontId="16" fillId="5" borderId="3" xfId="0" applyNumberFormat="1" applyFont="1" applyFill="1" applyBorder="1" applyAlignment="1">
      <alignment horizontal="center"/>
    </xf>
    <xf numFmtId="1" fontId="17" fillId="3" borderId="8" xfId="0" applyNumberFormat="1" applyFont="1" applyFill="1" applyBorder="1" applyAlignment="1">
      <alignment horizontal="center"/>
    </xf>
    <xf numFmtId="2" fontId="4" fillId="5" borderId="4" xfId="0" applyNumberFormat="1" applyFont="1" applyFill="1" applyBorder="1" applyAlignment="1">
      <alignment horizontal="right"/>
    </xf>
    <xf numFmtId="2" fontId="4" fillId="5" borderId="6" xfId="0" applyNumberFormat="1" applyFont="1" applyFill="1" applyBorder="1" applyAlignment="1">
      <alignment horizontal="right"/>
    </xf>
    <xf numFmtId="2" fontId="4" fillId="3" borderId="6" xfId="0" applyNumberFormat="1" applyFont="1" applyFill="1" applyBorder="1" applyAlignment="1">
      <alignment horizontal="right"/>
    </xf>
    <xf numFmtId="2" fontId="4" fillId="3" borderId="9" xfId="0" applyNumberFormat="1" applyFont="1" applyFill="1" applyBorder="1" applyAlignment="1">
      <alignment horizontal="right"/>
    </xf>
    <xf numFmtId="0" fontId="25" fillId="5" borderId="2" xfId="0" applyFont="1" applyFill="1" applyBorder="1" applyAlignment="1">
      <alignment horizontal="center"/>
    </xf>
    <xf numFmtId="0" fontId="15" fillId="5" borderId="4" xfId="0" applyFont="1" applyFill="1" applyBorder="1" applyAlignment="1">
      <alignment/>
    </xf>
    <xf numFmtId="1" fontId="16" fillId="5" borderId="16" xfId="0" applyNumberFormat="1" applyFont="1" applyFill="1" applyBorder="1" applyAlignment="1">
      <alignment horizontal="center"/>
    </xf>
    <xf numFmtId="181" fontId="17" fillId="3" borderId="13" xfId="0" applyNumberFormat="1" applyFont="1" applyFill="1" applyBorder="1" applyAlignment="1">
      <alignment horizontal="center"/>
    </xf>
    <xf numFmtId="1" fontId="17" fillId="3" borderId="14" xfId="0" applyNumberFormat="1" applyFont="1" applyFill="1" applyBorder="1" applyAlignment="1">
      <alignment horizontal="center"/>
    </xf>
    <xf numFmtId="180" fontId="14" fillId="3" borderId="0" xfId="0" applyNumberFormat="1" applyFont="1" applyFill="1" applyBorder="1" applyAlignment="1">
      <alignment horizontal="center"/>
    </xf>
    <xf numFmtId="180" fontId="14" fillId="3" borderId="13" xfId="0" applyNumberFormat="1" applyFont="1" applyFill="1" applyBorder="1" applyAlignment="1">
      <alignment horizontal="center"/>
    </xf>
    <xf numFmtId="0" fontId="16" fillId="5" borderId="6" xfId="0" applyFont="1" applyFill="1" applyBorder="1" applyAlignment="1">
      <alignment/>
    </xf>
    <xf numFmtId="2" fontId="16" fillId="5" borderId="0" xfId="0" applyNumberFormat="1" applyFont="1" applyFill="1" applyBorder="1" applyAlignment="1">
      <alignment horizontal="center"/>
    </xf>
    <xf numFmtId="2" fontId="16" fillId="5" borderId="13" xfId="0" applyNumberFormat="1" applyFont="1" applyFill="1" applyBorder="1" applyAlignment="1">
      <alignment horizontal="center"/>
    </xf>
    <xf numFmtId="181" fontId="16" fillId="5" borderId="0" xfId="0" applyNumberFormat="1" applyFont="1" applyFill="1" applyBorder="1" applyAlignment="1">
      <alignment horizontal="center"/>
    </xf>
    <xf numFmtId="181" fontId="16" fillId="5" borderId="13" xfId="0" applyNumberFormat="1" applyFont="1" applyFill="1" applyBorder="1" applyAlignment="1">
      <alignment horizontal="center"/>
    </xf>
    <xf numFmtId="0" fontId="1" fillId="0" borderId="0" xfId="0" applyFont="1" applyFill="1" applyAlignment="1">
      <alignment/>
    </xf>
    <xf numFmtId="0" fontId="39" fillId="6" borderId="0" xfId="0" applyFont="1" applyFill="1" applyAlignment="1">
      <alignment wrapText="1"/>
    </xf>
    <xf numFmtId="0" fontId="35" fillId="0" borderId="0" xfId="0" applyFont="1" applyAlignment="1">
      <alignment/>
    </xf>
    <xf numFmtId="0" fontId="40" fillId="6" borderId="0" xfId="0" applyFont="1" applyFill="1" applyAlignment="1">
      <alignment wrapText="1"/>
    </xf>
    <xf numFmtId="0" fontId="41" fillId="6" borderId="0" xfId="28" applyFont="1" applyFill="1" applyAlignment="1">
      <alignment wrapText="1"/>
      <protection/>
    </xf>
    <xf numFmtId="0" fontId="10" fillId="5" borderId="0" xfId="0" applyFont="1" applyFill="1" applyBorder="1" applyAlignment="1">
      <alignment wrapText="1"/>
    </xf>
    <xf numFmtId="0" fontId="42" fillId="6" borderId="0" xfId="0" applyFont="1" applyFill="1" applyAlignment="1">
      <alignment wrapText="1"/>
    </xf>
    <xf numFmtId="0" fontId="35" fillId="2" borderId="0" xfId="0" applyFont="1" applyFill="1" applyAlignment="1">
      <alignment/>
    </xf>
    <xf numFmtId="0" fontId="43" fillId="6" borderId="0" xfId="0" applyFont="1" applyFill="1" applyAlignment="1">
      <alignment wrapText="1"/>
    </xf>
    <xf numFmtId="0" fontId="35" fillId="6" borderId="0" xfId="0" applyFont="1" applyFill="1" applyAlignment="1">
      <alignment wrapText="1"/>
    </xf>
    <xf numFmtId="0" fontId="12" fillId="0" borderId="12" xfId="0" applyFont="1" applyFill="1" applyBorder="1" applyAlignment="1">
      <alignment horizontal="center" vertical="center" wrapText="1"/>
    </xf>
    <xf numFmtId="0" fontId="12" fillId="0" borderId="2" xfId="0" applyFont="1" applyFill="1" applyBorder="1" applyAlignment="1">
      <alignment horizontal="center" wrapText="1"/>
    </xf>
    <xf numFmtId="0" fontId="0" fillId="0" borderId="4" xfId="0" applyBorder="1" applyAlignment="1">
      <alignment/>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181" fontId="12" fillId="0" borderId="2" xfId="0" applyNumberFormat="1" applyFont="1" applyBorder="1" applyAlignment="1">
      <alignment/>
    </xf>
    <xf numFmtId="181" fontId="12" fillId="0" borderId="4" xfId="0" applyNumberFormat="1" applyFont="1" applyBorder="1" applyAlignment="1">
      <alignment/>
    </xf>
    <xf numFmtId="181" fontId="12" fillId="0" borderId="5" xfId="0" applyNumberFormat="1" applyFont="1" applyBorder="1" applyAlignment="1">
      <alignment/>
    </xf>
    <xf numFmtId="181" fontId="16" fillId="0" borderId="5" xfId="0" applyNumberFormat="1" applyFont="1" applyBorder="1" applyAlignment="1">
      <alignment/>
    </xf>
    <xf numFmtId="181" fontId="12" fillId="0" borderId="7" xfId="0" applyNumberFormat="1" applyFont="1" applyBorder="1" applyAlignment="1">
      <alignment/>
    </xf>
    <xf numFmtId="0" fontId="7" fillId="2" borderId="0" xfId="28" applyFont="1" applyFill="1" applyAlignment="1">
      <alignment horizontal="justify" wrapText="1"/>
      <protection/>
    </xf>
    <xf numFmtId="0" fontId="12" fillId="2" borderId="10" xfId="0" applyFont="1" applyFill="1" applyBorder="1" applyAlignment="1">
      <alignment horizontal="center"/>
    </xf>
    <xf numFmtId="0" fontId="12" fillId="2" borderId="12" xfId="0" applyFont="1" applyFill="1" applyBorder="1" applyAlignment="1">
      <alignment horizontal="center"/>
    </xf>
    <xf numFmtId="0" fontId="12" fillId="2" borderId="10"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1" xfId="0" applyFont="1" applyFill="1" applyBorder="1" applyAlignment="1">
      <alignment horizontal="center"/>
    </xf>
  </cellXfs>
  <cellStyles count="17">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Paste &amp; format" xfId="27"/>
    <cellStyle name="Normal_TRL_Linear_CAPACITY_ Model" xfId="28"/>
    <cellStyle name="Percent" xfId="29"/>
    <cellStyle name="Total"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5"/>
          <c:y val="0"/>
          <c:w val="0.9595"/>
          <c:h val="0.92925"/>
        </c:manualLayout>
      </c:layout>
      <c:scatterChart>
        <c:scatterStyle val="lineMarker"/>
        <c:varyColors val="0"/>
        <c:ser>
          <c:idx val="1"/>
          <c:order val="0"/>
          <c:tx>
            <c:strRef>
              <c:f>' Model'!$D$16</c:f>
              <c:strCache>
                <c:ptCount val="1"/>
                <c:pt idx="0">
                  <c:v>1</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FFC0"/>
              </a:solidFill>
              <a:ln>
                <a:solidFill>
                  <a:srgbClr val="008000"/>
                </a:solidFill>
              </a:ln>
            </c:spPr>
          </c:marker>
          <c:xVal>
            <c:numRef>
              <c:f>' Model'!$C$17:$C$53</c:f>
              <c:numCache>
                <c:ptCount val="37"/>
                <c:pt idx="0">
                  <c:v>20</c:v>
                </c:pt>
                <c:pt idx="1">
                  <c:v>500</c:v>
                </c:pt>
                <c:pt idx="2">
                  <c:v>600</c:v>
                </c:pt>
                <c:pt idx="3">
                  <c:v>700</c:v>
                </c:pt>
                <c:pt idx="4">
                  <c:v>799.9999999999999</c:v>
                </c:pt>
                <c:pt idx="5">
                  <c:v>899.9999999999999</c:v>
                </c:pt>
                <c:pt idx="6">
                  <c:v>999.9999999999999</c:v>
                </c:pt>
                <c:pt idx="7">
                  <c:v>1099.9999999999998</c:v>
                </c:pt>
                <c:pt idx="8">
                  <c:v>1200</c:v>
                </c:pt>
                <c:pt idx="9">
                  <c:v>1300</c:v>
                </c:pt>
                <c:pt idx="10">
                  <c:v>1400.0000000000002</c:v>
                </c:pt>
                <c:pt idx="11">
                  <c:v>1500.0000000000002</c:v>
                </c:pt>
                <c:pt idx="12">
                  <c:v>1600.0000000000002</c:v>
                </c:pt>
                <c:pt idx="13">
                  <c:v>1700.0000000000005</c:v>
                </c:pt>
                <c:pt idx="14">
                  <c:v>1800.0000000000005</c:v>
                </c:pt>
                <c:pt idx="15">
                  <c:v>1900.0000000000007</c:v>
                </c:pt>
                <c:pt idx="16">
                  <c:v>1920.0000000000007</c:v>
                </c:pt>
                <c:pt idx="17">
                  <c:v>1940.0000000000007</c:v>
                </c:pt>
                <c:pt idx="18">
                  <c:v>1960.0000000000007</c:v>
                </c:pt>
                <c:pt idx="19">
                  <c:v>1980.0000000000007</c:v>
                </c:pt>
                <c:pt idx="20">
                  <c:v>2000.0000000000005</c:v>
                </c:pt>
                <c:pt idx="21">
                  <c:v>2020.0000000000005</c:v>
                </c:pt>
                <c:pt idx="22">
                  <c:v>2040.0000000000005</c:v>
                </c:pt>
                <c:pt idx="23">
                  <c:v>2060.0000000000005</c:v>
                </c:pt>
                <c:pt idx="24">
                  <c:v>2080.0000000000005</c:v>
                </c:pt>
                <c:pt idx="25">
                  <c:v>2100.0000000000005</c:v>
                </c:pt>
                <c:pt idx="26">
                  <c:v>2120.0000000000005</c:v>
                </c:pt>
                <c:pt idx="27">
                  <c:v>2140.0000000000005</c:v>
                </c:pt>
                <c:pt idx="28">
                  <c:v>2160.0000000000005</c:v>
                </c:pt>
                <c:pt idx="29">
                  <c:v>2260.0000000000005</c:v>
                </c:pt>
                <c:pt idx="30">
                  <c:v>2360.000000000001</c:v>
                </c:pt>
                <c:pt idx="31">
                  <c:v>2460.000000000001</c:v>
                </c:pt>
                <c:pt idx="32">
                  <c:v>2560.000000000001</c:v>
                </c:pt>
                <c:pt idx="33">
                  <c:v>2660.000000000001</c:v>
                </c:pt>
                <c:pt idx="34">
                  <c:v>2760.000000000001</c:v>
                </c:pt>
                <c:pt idx="35">
                  <c:v>2860.0000000000014</c:v>
                </c:pt>
              </c:numCache>
            </c:numRef>
          </c:xVal>
          <c:yVal>
            <c:numRef>
              <c:f>' Model'!$D$17:$D$53</c:f>
              <c:numCache>
                <c:ptCount val="37"/>
                <c:pt idx="0">
                  <c:v>119.9927277208914</c:v>
                </c:pt>
                <c:pt idx="1">
                  <c:v>119.76048966510062</c:v>
                </c:pt>
                <c:pt idx="2">
                  <c:v>119.69223879874384</c:v>
                </c:pt>
                <c:pt idx="3">
                  <c:v>119.61358810776098</c:v>
                </c:pt>
                <c:pt idx="4">
                  <c:v>119.52196524807987</c:v>
                </c:pt>
                <c:pt idx="5">
                  <c:v>119.4138736179901</c:v>
                </c:pt>
                <c:pt idx="6">
                  <c:v>119.28443646530408</c:v>
                </c:pt>
                <c:pt idx="7">
                  <c:v>119.12664177102836</c:v>
                </c:pt>
                <c:pt idx="8">
                  <c:v>118.93003081079704</c:v>
                </c:pt>
                <c:pt idx="9">
                  <c:v>118.67828576182251</c:v>
                </c:pt>
                <c:pt idx="10">
                  <c:v>118.34446414108412</c:v>
                </c:pt>
                <c:pt idx="11">
                  <c:v>117.88068775067974</c:v>
                </c:pt>
                <c:pt idx="12">
                  <c:v>117.19297155611633</c:v>
                </c:pt>
                <c:pt idx="13">
                  <c:v>116.06846882188798</c:v>
                </c:pt>
                <c:pt idx="14">
                  <c:v>113.90358879038028</c:v>
                </c:pt>
                <c:pt idx="15">
                  <c:v>108.11113290178552</c:v>
                </c:pt>
                <c:pt idx="16">
                  <c:v>105.60931121076105</c:v>
                </c:pt>
                <c:pt idx="17">
                  <c:v>101.98345005522941</c:v>
                </c:pt>
                <c:pt idx="18">
                  <c:v>96.4417156515665</c:v>
                </c:pt>
                <c:pt idx="19">
                  <c:v>87.71085264329517</c:v>
                </c:pt>
                <c:pt idx="20">
                  <c:v>75</c:v>
                </c:pt>
                <c:pt idx="21">
                  <c:v>60.80572666263546</c:v>
                </c:pt>
                <c:pt idx="22">
                  <c:v>48.924472443488604</c:v>
                </c:pt>
                <c:pt idx="23">
                  <c:v>40.17884653829276</c:v>
                </c:pt>
                <c:pt idx="24">
                  <c:v>33.83143868699277</c:v>
                </c:pt>
                <c:pt idx="25">
                  <c:v>29.11836343458558</c:v>
                </c:pt>
                <c:pt idx="26">
                  <c:v>25.515356061299613</c:v>
                </c:pt>
                <c:pt idx="27">
                  <c:v>22.685191221051046</c:v>
                </c:pt>
                <c:pt idx="28">
                  <c:v>20.40928300474671</c:v>
                </c:pt>
                <c:pt idx="29">
                  <c:v>13.556549892512574</c:v>
                </c:pt>
                <c:pt idx="30">
                  <c:v>10.135827593360444</c:v>
                </c:pt>
                <c:pt idx="31">
                  <c:v>8.09060796196444</c:v>
                </c:pt>
                <c:pt idx="32">
                  <c:v>6.731217571388774</c:v>
                </c:pt>
                <c:pt idx="33">
                  <c:v>5.762539475519097</c:v>
                </c:pt>
                <c:pt idx="34">
                  <c:v>5.037409336113155</c:v>
                </c:pt>
                <c:pt idx="35">
                  <c:v>4.474283260479748</c:v>
                </c:pt>
              </c:numCache>
            </c:numRef>
          </c:yVal>
          <c:smooth val="0"/>
        </c:ser>
        <c:ser>
          <c:idx val="0"/>
          <c:order val="1"/>
          <c:tx>
            <c:strRef>
              <c:f>' Model'!$G$16</c:f>
              <c:strCache>
                <c:ptCount val="1"/>
                <c:pt idx="0">
                  <c:v>2</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FFC0"/>
              </a:solidFill>
              <a:ln>
                <a:solidFill>
                  <a:srgbClr val="0000FF"/>
                </a:solidFill>
              </a:ln>
            </c:spPr>
          </c:marker>
          <c:xVal>
            <c:numRef>
              <c:f>' Model'!$F$17:$F$52</c:f>
              <c:numCache>
                <c:ptCount val="36"/>
                <c:pt idx="0">
                  <c:v>18</c:v>
                </c:pt>
                <c:pt idx="1">
                  <c:v>450</c:v>
                </c:pt>
                <c:pt idx="2">
                  <c:v>540</c:v>
                </c:pt>
                <c:pt idx="3">
                  <c:v>630</c:v>
                </c:pt>
                <c:pt idx="4">
                  <c:v>719.9999999999999</c:v>
                </c:pt>
                <c:pt idx="5">
                  <c:v>809.9999999999999</c:v>
                </c:pt>
                <c:pt idx="6">
                  <c:v>899.9999999999999</c:v>
                </c:pt>
                <c:pt idx="7">
                  <c:v>989.9999999999999</c:v>
                </c:pt>
                <c:pt idx="8">
                  <c:v>1080</c:v>
                </c:pt>
                <c:pt idx="9">
                  <c:v>1170</c:v>
                </c:pt>
                <c:pt idx="10">
                  <c:v>1260.0000000000002</c:v>
                </c:pt>
                <c:pt idx="11">
                  <c:v>1350.0000000000002</c:v>
                </c:pt>
                <c:pt idx="12">
                  <c:v>1440.0000000000002</c:v>
                </c:pt>
                <c:pt idx="13">
                  <c:v>1530.0000000000005</c:v>
                </c:pt>
                <c:pt idx="14">
                  <c:v>1620.0000000000005</c:v>
                </c:pt>
                <c:pt idx="15">
                  <c:v>1710.0000000000005</c:v>
                </c:pt>
                <c:pt idx="16">
                  <c:v>1728.0000000000005</c:v>
                </c:pt>
                <c:pt idx="17">
                  <c:v>1746.0000000000005</c:v>
                </c:pt>
                <c:pt idx="18">
                  <c:v>1764.0000000000005</c:v>
                </c:pt>
                <c:pt idx="19">
                  <c:v>1782.0000000000007</c:v>
                </c:pt>
                <c:pt idx="20">
                  <c:v>1800.0000000000005</c:v>
                </c:pt>
                <c:pt idx="21">
                  <c:v>1818.0000000000005</c:v>
                </c:pt>
                <c:pt idx="22">
                  <c:v>1836.0000000000005</c:v>
                </c:pt>
                <c:pt idx="23">
                  <c:v>1854.0000000000005</c:v>
                </c:pt>
                <c:pt idx="24">
                  <c:v>1872.0000000000005</c:v>
                </c:pt>
                <c:pt idx="25">
                  <c:v>1890.0000000000005</c:v>
                </c:pt>
                <c:pt idx="26">
                  <c:v>1908.0000000000005</c:v>
                </c:pt>
                <c:pt idx="27">
                  <c:v>1926.0000000000005</c:v>
                </c:pt>
                <c:pt idx="28">
                  <c:v>1944.0000000000005</c:v>
                </c:pt>
                <c:pt idx="29">
                  <c:v>2034.0000000000007</c:v>
                </c:pt>
                <c:pt idx="30">
                  <c:v>2124.000000000001</c:v>
                </c:pt>
                <c:pt idx="31">
                  <c:v>2214.000000000001</c:v>
                </c:pt>
                <c:pt idx="32">
                  <c:v>2304.000000000001</c:v>
                </c:pt>
                <c:pt idx="33">
                  <c:v>2394.000000000001</c:v>
                </c:pt>
                <c:pt idx="34">
                  <c:v>2484.000000000001</c:v>
                </c:pt>
                <c:pt idx="35">
                  <c:v>2574.000000000001</c:v>
                </c:pt>
              </c:numCache>
            </c:numRef>
          </c:xVal>
          <c:yVal>
            <c:numRef>
              <c:f>' Model'!$G$17:$G$52</c:f>
              <c:numCache>
                <c:ptCount val="36"/>
                <c:pt idx="0">
                  <c:v>99.98877794037793</c:v>
                </c:pt>
                <c:pt idx="1">
                  <c:v>99.63103261313196</c:v>
                </c:pt>
                <c:pt idx="2">
                  <c:v>99.52613050846803</c:v>
                </c:pt>
                <c:pt idx="3">
                  <c:v>99.40537642243184</c:v>
                </c:pt>
                <c:pt idx="4">
                  <c:v>99.2648860128841</c:v>
                </c:pt>
                <c:pt idx="5">
                  <c:v>99.0993940404375</c:v>
                </c:pt>
                <c:pt idx="6">
                  <c:v>98.90158150801733</c:v>
                </c:pt>
                <c:pt idx="7">
                  <c:v>98.66096740988269</c:v>
                </c:pt>
                <c:pt idx="8">
                  <c:v>98.3619972459197</c:v>
                </c:pt>
                <c:pt idx="9">
                  <c:v>97.98055737580749</c:v>
                </c:pt>
                <c:pt idx="10">
                  <c:v>97.4771671268369</c:v>
                </c:pt>
                <c:pt idx="11">
                  <c:v>96.78247481438963</c:v>
                </c:pt>
                <c:pt idx="12">
                  <c:v>95.7626327661937</c:v>
                </c:pt>
                <c:pt idx="13">
                  <c:v>94.1226895634958</c:v>
                </c:pt>
                <c:pt idx="14">
                  <c:v>91.06836025229589</c:v>
                </c:pt>
                <c:pt idx="15">
                  <c:v>83.62747221738681</c:v>
                </c:pt>
                <c:pt idx="16">
                  <c:v>80.75728530872472</c:v>
                </c:pt>
                <c:pt idx="17">
                  <c:v>76.95440529260628</c:v>
                </c:pt>
                <c:pt idx="18">
                  <c:v>71.87439131168478</c:v>
                </c:pt>
                <c:pt idx="19">
                  <c:v>65.24758424985255</c:v>
                </c:pt>
                <c:pt idx="20">
                  <c:v>57.29490168751577</c:v>
                </c:pt>
                <c:pt idx="21">
                  <c:v>49.02704562971247</c:v>
                </c:pt>
                <c:pt idx="22">
                  <c:v>41.60259668964654</c:v>
                </c:pt>
                <c:pt idx="23">
                  <c:v>35.52103337887666</c:v>
                </c:pt>
                <c:pt idx="24">
                  <c:v>30.711622895183083</c:v>
                </c:pt>
                <c:pt idx="25">
                  <c:v>26.918869053580067</c:v>
                </c:pt>
                <c:pt idx="26">
                  <c:v>23.895432093419686</c:v>
                </c:pt>
                <c:pt idx="27">
                  <c:v>21.448577291871842</c:v>
                </c:pt>
                <c:pt idx="28">
                  <c:v>19.437248660165366</c:v>
                </c:pt>
                <c:pt idx="29">
                  <c:v>13.166232329671503</c:v>
                </c:pt>
                <c:pt idx="30">
                  <c:v>9.928259046348076</c:v>
                </c:pt>
                <c:pt idx="31">
                  <c:v>7.9623435937391775</c:v>
                </c:pt>
                <c:pt idx="32">
                  <c:v>6.644248665744981</c:v>
                </c:pt>
                <c:pt idx="33">
                  <c:v>5.699739892219639</c:v>
                </c:pt>
                <c:pt idx="34">
                  <c:v>4.989953839488404</c:v>
                </c:pt>
                <c:pt idx="35">
                  <c:v>4.437169927942272</c:v>
                </c:pt>
              </c:numCache>
            </c:numRef>
          </c:yVal>
          <c:smooth val="0"/>
        </c:ser>
        <c:ser>
          <c:idx val="3"/>
          <c:order val="2"/>
          <c:tx>
            <c:strRef>
              <c:f>' Model'!$J$16</c:f>
              <c:strCache>
                <c:ptCount val="1"/>
                <c:pt idx="0">
                  <c:v>3</c:v>
                </c:pt>
              </c:strCache>
            </c:strRef>
          </c:tx>
          <c:spPr>
            <a:ln w="254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FFC0"/>
              </a:solidFill>
              <a:ln>
                <a:solidFill>
                  <a:srgbClr val="996666"/>
                </a:solidFill>
              </a:ln>
            </c:spPr>
          </c:marker>
          <c:xVal>
            <c:numRef>
              <c:f>' Model'!$I$17:$I$52</c:f>
              <c:numCache>
                <c:ptCount val="36"/>
                <c:pt idx="0">
                  <c:v>12</c:v>
                </c:pt>
                <c:pt idx="1">
                  <c:v>300</c:v>
                </c:pt>
                <c:pt idx="2">
                  <c:v>360</c:v>
                </c:pt>
                <c:pt idx="3">
                  <c:v>420</c:v>
                </c:pt>
                <c:pt idx="4">
                  <c:v>479.99999999999994</c:v>
                </c:pt>
                <c:pt idx="5">
                  <c:v>540</c:v>
                </c:pt>
                <c:pt idx="6">
                  <c:v>599.9999999999999</c:v>
                </c:pt>
                <c:pt idx="7">
                  <c:v>659.9999999999999</c:v>
                </c:pt>
                <c:pt idx="8">
                  <c:v>720</c:v>
                </c:pt>
                <c:pt idx="9">
                  <c:v>780</c:v>
                </c:pt>
                <c:pt idx="10">
                  <c:v>840.0000000000001</c:v>
                </c:pt>
                <c:pt idx="11">
                  <c:v>900.0000000000001</c:v>
                </c:pt>
                <c:pt idx="12">
                  <c:v>960.0000000000002</c:v>
                </c:pt>
                <c:pt idx="13">
                  <c:v>1020.0000000000002</c:v>
                </c:pt>
                <c:pt idx="14">
                  <c:v>1080.0000000000002</c:v>
                </c:pt>
                <c:pt idx="15">
                  <c:v>1140.0000000000005</c:v>
                </c:pt>
                <c:pt idx="16">
                  <c:v>1152.0000000000005</c:v>
                </c:pt>
                <c:pt idx="17">
                  <c:v>1164.0000000000005</c:v>
                </c:pt>
                <c:pt idx="18">
                  <c:v>1176.0000000000005</c:v>
                </c:pt>
                <c:pt idx="19">
                  <c:v>1188.0000000000005</c:v>
                </c:pt>
                <c:pt idx="20">
                  <c:v>1200.0000000000002</c:v>
                </c:pt>
                <c:pt idx="21">
                  <c:v>1212.0000000000002</c:v>
                </c:pt>
                <c:pt idx="22">
                  <c:v>1224.0000000000002</c:v>
                </c:pt>
                <c:pt idx="23">
                  <c:v>1236.0000000000002</c:v>
                </c:pt>
                <c:pt idx="24">
                  <c:v>1248.0000000000002</c:v>
                </c:pt>
                <c:pt idx="25">
                  <c:v>1260.0000000000002</c:v>
                </c:pt>
                <c:pt idx="26">
                  <c:v>1272.0000000000002</c:v>
                </c:pt>
                <c:pt idx="27">
                  <c:v>1284.0000000000005</c:v>
                </c:pt>
                <c:pt idx="28">
                  <c:v>1296.0000000000005</c:v>
                </c:pt>
                <c:pt idx="29">
                  <c:v>1356.0000000000005</c:v>
                </c:pt>
                <c:pt idx="30">
                  <c:v>1416.0000000000005</c:v>
                </c:pt>
                <c:pt idx="31">
                  <c:v>1476.0000000000005</c:v>
                </c:pt>
                <c:pt idx="32">
                  <c:v>1536.0000000000005</c:v>
                </c:pt>
                <c:pt idx="33">
                  <c:v>1596.0000000000007</c:v>
                </c:pt>
                <c:pt idx="34">
                  <c:v>1656.0000000000007</c:v>
                </c:pt>
                <c:pt idx="35">
                  <c:v>1716.0000000000007</c:v>
                </c:pt>
              </c:numCache>
            </c:numRef>
          </c:xVal>
          <c:yVal>
            <c:numRef>
              <c:f>' Model'!$J$17:$J$52</c:f>
              <c:numCache>
                <c:ptCount val="36"/>
                <c:pt idx="0">
                  <c:v>79.97845712777934</c:v>
                </c:pt>
                <c:pt idx="1">
                  <c:v>79.29536106616024</c:v>
                </c:pt>
                <c:pt idx="2">
                  <c:v>79.09640969402513</c:v>
                </c:pt>
                <c:pt idx="3">
                  <c:v>78.86815886421545</c:v>
                </c:pt>
                <c:pt idx="4">
                  <c:v>78.60363561249852</c:v>
                </c:pt>
                <c:pt idx="5">
                  <c:v>78.29346959688607</c:v>
                </c:pt>
                <c:pt idx="6">
                  <c:v>77.92476944277564</c:v>
                </c:pt>
                <c:pt idx="7">
                  <c:v>77.4793045790189</c:v>
                </c:pt>
                <c:pt idx="8">
                  <c:v>76.93043732427986</c:v>
                </c:pt>
                <c:pt idx="9">
                  <c:v>76.2376817048792</c:v>
                </c:pt>
                <c:pt idx="10">
                  <c:v>75.33645556111438</c:v>
                </c:pt>
                <c:pt idx="11">
                  <c:v>74.1173064463683</c:v>
                </c:pt>
                <c:pt idx="12">
                  <c:v>72.37977403963502</c:v>
                </c:pt>
                <c:pt idx="13">
                  <c:v>69.71764021350022</c:v>
                </c:pt>
                <c:pt idx="14">
                  <c:v>65.19405545721227</c:v>
                </c:pt>
                <c:pt idx="15">
                  <c:v>56.380918288192674</c:v>
                </c:pt>
                <c:pt idx="16">
                  <c:v>53.69267190777174</c:v>
                </c:pt>
                <c:pt idx="17">
                  <c:v>50.60216380684376</c:v>
                </c:pt>
                <c:pt idx="18">
                  <c:v>47.11767243022778</c:v>
                </c:pt>
                <c:pt idx="19">
                  <c:v>43.315822151612515</c:v>
                </c:pt>
                <c:pt idx="20">
                  <c:v>39.3546707863734</c:v>
                </c:pt>
                <c:pt idx="21">
                  <c:v>35.44465486970448</c:v>
                </c:pt>
                <c:pt idx="22">
                  <c:v>31.782111966121796</c:v>
                </c:pt>
                <c:pt idx="23">
                  <c:v>28.492537476361232</c:v>
                </c:pt>
                <c:pt idx="24">
                  <c:v>25.61948183105685</c:v>
                </c:pt>
                <c:pt idx="25">
                  <c:v>23.1480009422934</c:v>
                </c:pt>
                <c:pt idx="26">
                  <c:v>21.034199706482056</c:v>
                </c:pt>
                <c:pt idx="27">
                  <c:v>19.225869006518238</c:v>
                </c:pt>
                <c:pt idx="28">
                  <c:v>17.673093632368268</c:v>
                </c:pt>
                <c:pt idx="29">
                  <c:v>12.456611650740324</c:v>
                </c:pt>
                <c:pt idx="30">
                  <c:v>9.557071851621231</c:v>
                </c:pt>
                <c:pt idx="31">
                  <c:v>7.736596648968897</c:v>
                </c:pt>
                <c:pt idx="32">
                  <c:v>6.493187089574256</c:v>
                </c:pt>
                <c:pt idx="33">
                  <c:v>5.591819416553857</c:v>
                </c:pt>
                <c:pt idx="34">
                  <c:v>4.909110023300069</c:v>
                </c:pt>
                <c:pt idx="35">
                  <c:v>4.374398277604713</c:v>
                </c:pt>
              </c:numCache>
            </c:numRef>
          </c:yVal>
          <c:smooth val="0"/>
        </c:ser>
        <c:ser>
          <c:idx val="2"/>
          <c:order val="3"/>
          <c:tx>
            <c:strRef>
              <c:f>' Model'!$N$16</c:f>
              <c:strCache>
                <c:ptCount val="1"/>
                <c:pt idx="0">
                  <c:v>4</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FF"/>
              </a:solidFill>
              <a:ln>
                <a:solidFill>
                  <a:srgbClr val="FF00FF"/>
                </a:solidFill>
              </a:ln>
            </c:spPr>
          </c:marker>
          <c:xVal>
            <c:numRef>
              <c:f>' Model'!$M$17:$M$52</c:f>
              <c:numCache>
                <c:ptCount val="36"/>
                <c:pt idx="0">
                  <c:v>9</c:v>
                </c:pt>
                <c:pt idx="1">
                  <c:v>225</c:v>
                </c:pt>
                <c:pt idx="2">
                  <c:v>270</c:v>
                </c:pt>
                <c:pt idx="3">
                  <c:v>315</c:v>
                </c:pt>
                <c:pt idx="4">
                  <c:v>359.99999999999994</c:v>
                </c:pt>
                <c:pt idx="5">
                  <c:v>404.99999999999994</c:v>
                </c:pt>
                <c:pt idx="6">
                  <c:v>449.99999999999994</c:v>
                </c:pt>
                <c:pt idx="7">
                  <c:v>494.99999999999994</c:v>
                </c:pt>
                <c:pt idx="8">
                  <c:v>540</c:v>
                </c:pt>
                <c:pt idx="9">
                  <c:v>585</c:v>
                </c:pt>
                <c:pt idx="10">
                  <c:v>630.0000000000001</c:v>
                </c:pt>
                <c:pt idx="11">
                  <c:v>675.0000000000001</c:v>
                </c:pt>
                <c:pt idx="12">
                  <c:v>720.0000000000001</c:v>
                </c:pt>
                <c:pt idx="13">
                  <c:v>765.0000000000002</c:v>
                </c:pt>
                <c:pt idx="14">
                  <c:v>810.0000000000002</c:v>
                </c:pt>
                <c:pt idx="15">
                  <c:v>855.0000000000002</c:v>
                </c:pt>
                <c:pt idx="16">
                  <c:v>864.0000000000002</c:v>
                </c:pt>
                <c:pt idx="17">
                  <c:v>873.0000000000002</c:v>
                </c:pt>
                <c:pt idx="18">
                  <c:v>882.0000000000002</c:v>
                </c:pt>
                <c:pt idx="19">
                  <c:v>891.0000000000003</c:v>
                </c:pt>
                <c:pt idx="20">
                  <c:v>900.0000000000002</c:v>
                </c:pt>
                <c:pt idx="21">
                  <c:v>909.0000000000002</c:v>
                </c:pt>
                <c:pt idx="22">
                  <c:v>918.0000000000002</c:v>
                </c:pt>
                <c:pt idx="23">
                  <c:v>927.0000000000002</c:v>
                </c:pt>
                <c:pt idx="24">
                  <c:v>936.0000000000002</c:v>
                </c:pt>
                <c:pt idx="25">
                  <c:v>945.0000000000002</c:v>
                </c:pt>
                <c:pt idx="26">
                  <c:v>954.0000000000002</c:v>
                </c:pt>
                <c:pt idx="27">
                  <c:v>963.0000000000002</c:v>
                </c:pt>
                <c:pt idx="28">
                  <c:v>972.0000000000002</c:v>
                </c:pt>
                <c:pt idx="29">
                  <c:v>1017.0000000000003</c:v>
                </c:pt>
                <c:pt idx="30">
                  <c:v>1062.0000000000005</c:v>
                </c:pt>
                <c:pt idx="31">
                  <c:v>1107.0000000000005</c:v>
                </c:pt>
                <c:pt idx="32">
                  <c:v>1152.0000000000005</c:v>
                </c:pt>
                <c:pt idx="33">
                  <c:v>1197.0000000000005</c:v>
                </c:pt>
                <c:pt idx="34">
                  <c:v>1242.0000000000005</c:v>
                </c:pt>
                <c:pt idx="35">
                  <c:v>1287.0000000000005</c:v>
                </c:pt>
              </c:numCache>
            </c:numRef>
          </c:xVal>
          <c:yVal>
            <c:numRef>
              <c:f>' Model'!$N$17:$N$52</c:f>
              <c:numCache>
                <c:ptCount val="36"/>
                <c:pt idx="0">
                  <c:v>59.96769475714037</c:v>
                </c:pt>
                <c:pt idx="1">
                  <c:v>58.95277740627932</c:v>
                </c:pt>
                <c:pt idx="2">
                  <c:v>58.66064155765052</c:v>
                </c:pt>
                <c:pt idx="3">
                  <c:v>58.32741588500638</c:v>
                </c:pt>
                <c:pt idx="4">
                  <c:v>57.943828566194654</c:v>
                </c:pt>
                <c:pt idx="5">
                  <c:v>57.49761369198816</c:v>
                </c:pt>
                <c:pt idx="6">
                  <c:v>56.97220962288923</c:v>
                </c:pt>
                <c:pt idx="7">
                  <c:v>56.34472394512975</c:v>
                </c:pt>
                <c:pt idx="8">
                  <c:v>55.582643786429394</c:v>
                </c:pt>
                <c:pt idx="9">
                  <c:v>54.638314124221345</c:v>
                </c:pt>
                <c:pt idx="10">
                  <c:v>53.439274556121646</c:v>
                </c:pt>
                <c:pt idx="11">
                  <c:v>51.87058419057281</c:v>
                </c:pt>
                <c:pt idx="12">
                  <c:v>49.74118383798992</c:v>
                </c:pt>
                <c:pt idx="13">
                  <c:v>46.71932320363995</c:v>
                </c:pt>
                <c:pt idx="14">
                  <c:v>42.225650079590466</c:v>
                </c:pt>
                <c:pt idx="15">
                  <c:v>35.438226800975634</c:v>
                </c:pt>
                <c:pt idx="16">
                  <c:v>33.76566215131379</c:v>
                </c:pt>
                <c:pt idx="17">
                  <c:v>32.00724808541947</c:v>
                </c:pt>
                <c:pt idx="18">
                  <c:v>30.186651792410377</c:v>
                </c:pt>
                <c:pt idx="19">
                  <c:v>28.335597994795627</c:v>
                </c:pt>
                <c:pt idx="20">
                  <c:v>26.49110640673517</c:v>
                </c:pt>
                <c:pt idx="21">
                  <c:v>24.69096112100725</c:v>
                </c:pt>
                <c:pt idx="22">
                  <c:v>22.96870534863739</c:v>
                </c:pt>
                <c:pt idx="23">
                  <c:v>21.34979949724285</c:v>
                </c:pt>
                <c:pt idx="24">
                  <c:v>19.849976921384382</c:v>
                </c:pt>
                <c:pt idx="25">
                  <c:v>18.475762449717497</c:v>
                </c:pt>
                <c:pt idx="26">
                  <c:v>17.226355455196092</c:v>
                </c:pt>
                <c:pt idx="27">
                  <c:v>16.095944007910735</c:v>
                </c:pt>
                <c:pt idx="28">
                  <c:v>15.0758025034823</c:v>
                </c:pt>
                <c:pt idx="29">
                  <c:v>11.281059426977828</c:v>
                </c:pt>
                <c:pt idx="30">
                  <c:v>8.915938638974218</c:v>
                </c:pt>
                <c:pt idx="31">
                  <c:v>7.34006725889467</c:v>
                </c:pt>
                <c:pt idx="32">
                  <c:v>6.22592888533219</c:v>
                </c:pt>
                <c:pt idx="33">
                  <c:v>5.400309272513611</c:v>
                </c:pt>
                <c:pt idx="34">
                  <c:v>4.765497482709703</c:v>
                </c:pt>
                <c:pt idx="35">
                  <c:v>4.2628802995296935</c:v>
                </c:pt>
              </c:numCache>
            </c:numRef>
          </c:yVal>
          <c:smooth val="0"/>
        </c:ser>
        <c:ser>
          <c:idx val="4"/>
          <c:order val="4"/>
          <c:tx>
            <c:strRef>
              <c:f>' Model'!$Q$16</c:f>
              <c:strCache>
                <c:ptCount val="1"/>
                <c:pt idx="0">
                  <c:v>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solidFill>
                  <a:srgbClr val="FF0000"/>
                </a:solidFill>
              </a:ln>
            </c:spPr>
          </c:marker>
          <c:xVal>
            <c:numRef>
              <c:f>' Model'!$P$17:$P$52</c:f>
              <c:numCache>
                <c:ptCount val="36"/>
                <c:pt idx="0">
                  <c:v>6</c:v>
                </c:pt>
                <c:pt idx="1">
                  <c:v>150</c:v>
                </c:pt>
                <c:pt idx="2">
                  <c:v>180</c:v>
                </c:pt>
                <c:pt idx="3">
                  <c:v>210</c:v>
                </c:pt>
                <c:pt idx="4">
                  <c:v>239.99999999999997</c:v>
                </c:pt>
                <c:pt idx="5">
                  <c:v>270</c:v>
                </c:pt>
                <c:pt idx="6">
                  <c:v>299.99999999999994</c:v>
                </c:pt>
                <c:pt idx="7">
                  <c:v>329.99999999999994</c:v>
                </c:pt>
                <c:pt idx="8">
                  <c:v>360</c:v>
                </c:pt>
                <c:pt idx="9">
                  <c:v>390</c:v>
                </c:pt>
                <c:pt idx="10">
                  <c:v>420.00000000000006</c:v>
                </c:pt>
                <c:pt idx="11">
                  <c:v>450.00000000000006</c:v>
                </c:pt>
                <c:pt idx="12">
                  <c:v>480.0000000000001</c:v>
                </c:pt>
                <c:pt idx="13">
                  <c:v>510.0000000000001</c:v>
                </c:pt>
                <c:pt idx="14">
                  <c:v>540.0000000000001</c:v>
                </c:pt>
                <c:pt idx="15">
                  <c:v>570.0000000000002</c:v>
                </c:pt>
                <c:pt idx="16">
                  <c:v>576.0000000000002</c:v>
                </c:pt>
                <c:pt idx="17">
                  <c:v>582.0000000000002</c:v>
                </c:pt>
                <c:pt idx="18">
                  <c:v>588.0000000000002</c:v>
                </c:pt>
                <c:pt idx="19">
                  <c:v>594.0000000000002</c:v>
                </c:pt>
                <c:pt idx="20">
                  <c:v>600.0000000000001</c:v>
                </c:pt>
                <c:pt idx="21">
                  <c:v>606.0000000000001</c:v>
                </c:pt>
                <c:pt idx="22">
                  <c:v>612.0000000000001</c:v>
                </c:pt>
                <c:pt idx="23">
                  <c:v>618.0000000000001</c:v>
                </c:pt>
                <c:pt idx="24">
                  <c:v>624.0000000000001</c:v>
                </c:pt>
                <c:pt idx="25">
                  <c:v>630.0000000000001</c:v>
                </c:pt>
                <c:pt idx="26">
                  <c:v>636.0000000000001</c:v>
                </c:pt>
                <c:pt idx="27">
                  <c:v>642.0000000000002</c:v>
                </c:pt>
                <c:pt idx="28">
                  <c:v>648.0000000000002</c:v>
                </c:pt>
                <c:pt idx="29">
                  <c:v>678.0000000000002</c:v>
                </c:pt>
                <c:pt idx="30">
                  <c:v>708.0000000000002</c:v>
                </c:pt>
                <c:pt idx="31">
                  <c:v>738.0000000000002</c:v>
                </c:pt>
                <c:pt idx="32">
                  <c:v>768.0000000000002</c:v>
                </c:pt>
                <c:pt idx="33">
                  <c:v>798.0000000000003</c:v>
                </c:pt>
                <c:pt idx="34">
                  <c:v>828.0000000000003</c:v>
                </c:pt>
                <c:pt idx="35">
                  <c:v>858.0000000000003</c:v>
                </c:pt>
              </c:numCache>
            </c:numRef>
          </c:xVal>
          <c:yVal>
            <c:numRef>
              <c:f>' Model'!$Q$17:$Q$52</c:f>
              <c:numCache>
                <c:ptCount val="36"/>
                <c:pt idx="0">
                  <c:v>39.9569510820067</c:v>
                </c:pt>
                <c:pt idx="1">
                  <c:v>38.62973854931264</c:v>
                </c:pt>
                <c:pt idx="2">
                  <c:v>38.25679173467279</c:v>
                </c:pt>
                <c:pt idx="3">
                  <c:v>37.83635257874138</c:v>
                </c:pt>
                <c:pt idx="4">
                  <c:v>37.358924522532675</c:v>
                </c:pt>
                <c:pt idx="5">
                  <c:v>36.812376238632744</c:v>
                </c:pt>
                <c:pt idx="6">
                  <c:v>36.18100344216774</c:v>
                </c:pt>
                <c:pt idx="7">
                  <c:v>35.44419194186028</c:v>
                </c:pt>
                <c:pt idx="8">
                  <c:v>34.57450211674059</c:v>
                </c:pt>
                <c:pt idx="9">
                  <c:v>33.5349409367276</c:v>
                </c:pt>
                <c:pt idx="10">
                  <c:v>32.27520429282357</c:v>
                </c:pt>
                <c:pt idx="11">
                  <c:v>30.727036751602707</c:v>
                </c:pt>
                <c:pt idx="12">
                  <c:v>28.80053582682029</c:v>
                </c:pt>
                <c:pt idx="13">
                  <c:v>26.38920787795923</c:v>
                </c:pt>
                <c:pt idx="14">
                  <c:v>23.408229439226098</c:v>
                </c:pt>
                <c:pt idx="15">
                  <c:v>19.91176394146386</c:v>
                </c:pt>
                <c:pt idx="16">
                  <c:v>19.176061681396877</c:v>
                </c:pt>
                <c:pt idx="17">
                  <c:v>18.4377082322932</c:v>
                </c:pt>
                <c:pt idx="18">
                  <c:v>17.701618881055463</c:v>
                </c:pt>
                <c:pt idx="19">
                  <c:v>16.972823743000326</c:v>
                </c:pt>
                <c:pt idx="20">
                  <c:v>16.256240706368573</c:v>
                </c:pt>
                <c:pt idx="21">
                  <c:v>15.556450613893865</c:v>
                </c:pt>
                <c:pt idx="22">
                  <c:v>14.87750130279749</c:v>
                </c:pt>
                <c:pt idx="23">
                  <c:v>14.222762070626759</c:v>
                </c:pt>
                <c:pt idx="24">
                  <c:v>13.59484067180894</c:v>
                </c:pt>
                <c:pt idx="25">
                  <c:v>12.995563967658319</c:v>
                </c:pt>
                <c:pt idx="26">
                  <c:v>12.426013877493233</c:v>
                </c:pt>
                <c:pt idx="27">
                  <c:v>11.886604312381987</c:v>
                </c:pt>
                <c:pt idx="28">
                  <c:v>11.377182815921968</c:v>
                </c:pt>
                <c:pt idx="29">
                  <c:v>9.248532913462679</c:v>
                </c:pt>
                <c:pt idx="30">
                  <c:v>7.693129703025388</c:v>
                </c:pt>
                <c:pt idx="31">
                  <c:v>6.543235882511411</c:v>
                </c:pt>
                <c:pt idx="32">
                  <c:v>5.67274809620437</c:v>
                </c:pt>
                <c:pt idx="33">
                  <c:v>4.996850978140905</c:v>
                </c:pt>
                <c:pt idx="34">
                  <c:v>4.459600929078613</c:v>
                </c:pt>
                <c:pt idx="35">
                  <c:v>4.023662201574913</c:v>
                </c:pt>
              </c:numCache>
            </c:numRef>
          </c:yVal>
          <c:smooth val="0"/>
        </c:ser>
        <c:axId val="17912277"/>
        <c:axId val="26992766"/>
      </c:scatterChart>
      <c:valAx>
        <c:axId val="17912277"/>
        <c:scaling>
          <c:orientation val="minMax"/>
          <c:max val="2400"/>
          <c:min val="0"/>
        </c:scaling>
        <c:axPos val="b"/>
        <c:title>
          <c:tx>
            <c:rich>
              <a:bodyPr vert="horz" rot="0" anchor="ctr"/>
              <a:lstStyle/>
              <a:p>
                <a:pPr algn="ctr">
                  <a:defRPr/>
                </a:pPr>
                <a:r>
                  <a:rPr lang="en-US" cap="none" sz="900" b="0" i="0" u="none" baseline="0">
                    <a:latin typeface="Arial"/>
                    <a:ea typeface="Arial"/>
                    <a:cs typeface="Arial"/>
                  </a:rPr>
                  <a:t>Demand flow rate, q (veh/h)</a:t>
                </a:r>
              </a:p>
            </c:rich>
          </c:tx>
          <c:layout>
            <c:manualLayout>
              <c:xMode val="factor"/>
              <c:yMode val="factor"/>
              <c:x val="0.00075"/>
              <c:y val="0.004"/>
            </c:manualLayout>
          </c:layout>
          <c:overlay val="0"/>
          <c:spPr>
            <a:noFill/>
            <a:ln>
              <a:noFill/>
            </a:ln>
          </c:spPr>
        </c:title>
        <c:majorGridlines>
          <c:spPr>
            <a:ln w="12700">
              <a:solidFill>
                <a:srgbClr val="969696"/>
              </a:solidFill>
            </a:ln>
          </c:spPr>
        </c:majorGridlines>
        <c:delete val="0"/>
        <c:numFmt formatCode="0" sourceLinked="0"/>
        <c:majorTickMark val="in"/>
        <c:minorTickMark val="none"/>
        <c:tickLblPos val="nextTo"/>
        <c:crossAx val="26992766"/>
        <c:crosses val="autoZero"/>
        <c:crossBetween val="midCat"/>
        <c:dispUnits/>
        <c:majorUnit val="400"/>
        <c:minorUnit val="4.8"/>
      </c:valAx>
      <c:valAx>
        <c:axId val="26992766"/>
        <c:scaling>
          <c:orientation val="minMax"/>
        </c:scaling>
        <c:axPos val="l"/>
        <c:title>
          <c:tx>
            <c:rich>
              <a:bodyPr vert="horz" rot="-5400000" anchor="ctr"/>
              <a:lstStyle/>
              <a:p>
                <a:pPr algn="ctr">
                  <a:defRPr/>
                </a:pPr>
                <a:r>
                  <a:rPr lang="en-US" cap="none" sz="900" b="0" i="0" u="none" baseline="0">
                    <a:latin typeface="Arial"/>
                    <a:ea typeface="Arial"/>
                    <a:cs typeface="Arial"/>
                  </a:rPr>
                  <a:t>Travel speed (km/h)</a:t>
                </a:r>
              </a:p>
            </c:rich>
          </c:tx>
          <c:layout>
            <c:manualLayout>
              <c:xMode val="factor"/>
              <c:yMode val="factor"/>
              <c:x val="-0.0025"/>
              <c:y val="0"/>
            </c:manualLayout>
          </c:layout>
          <c:overlay val="0"/>
          <c:spPr>
            <a:noFill/>
            <a:ln>
              <a:noFill/>
            </a:ln>
          </c:spPr>
        </c:title>
        <c:majorGridlines>
          <c:spPr>
            <a:ln w="12700">
              <a:solidFill>
                <a:srgbClr val="969696"/>
              </a:solidFill>
            </a:ln>
          </c:spPr>
        </c:majorGridlines>
        <c:delete val="0"/>
        <c:numFmt formatCode="0" sourceLinked="0"/>
        <c:majorTickMark val="in"/>
        <c:minorTickMark val="none"/>
        <c:tickLblPos val="nextTo"/>
        <c:crossAx val="17912277"/>
        <c:crosses val="autoZero"/>
        <c:crossBetween val="midCat"/>
        <c:dispUnits/>
      </c:valAx>
      <c:spPr>
        <a:noFill/>
        <a:ln w="12700">
          <a:solidFill>
            <a:srgbClr val="808080"/>
          </a:solidFill>
        </a:ln>
      </c:spPr>
    </c:plotArea>
    <c:legend>
      <c:legendPos val="r"/>
      <c:layout>
        <c:manualLayout>
          <c:xMode val="edge"/>
          <c:yMode val="edge"/>
          <c:x val="0.8345"/>
          <c:y val="0.04375"/>
          <c:w val="0.12525"/>
          <c:h val="0.24725"/>
        </c:manualLayout>
      </c:layout>
      <c:overlay val="0"/>
      <c:spPr>
        <a:ln w="3175">
          <a:noFill/>
        </a:ln>
      </c:spPr>
    </c:legend>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 Model'!#REF!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FF0000"/>
                </a:solidFill>
              </a:ln>
            </c:spPr>
          </c:marker>
          <c:xVal>
            <c:strRef>
              <c:f>' Model'!#REF!</c:f>
              <c:strCache>
                <c:ptCount val="1"/>
                <c:pt idx="0">
                  <c:v>1</c:v>
                </c:pt>
              </c:strCache>
            </c:strRef>
          </c:xVal>
          <c:yVal>
            <c:numRef>
              <c:f>' Model'!#REF!</c:f>
              <c:numCache>
                <c:ptCount val="1"/>
                <c:pt idx="0">
                  <c:v>1</c:v>
                </c:pt>
              </c:numCache>
            </c:numRef>
          </c:yVal>
          <c:smooth val="0"/>
        </c:ser>
        <c:ser>
          <c:idx val="1"/>
          <c:order val="1"/>
          <c:tx>
            <c:strRef>
              <c:f>' Model'!#REF!</c:f>
              <c:strCache>
                <c:ptCount val="1"/>
                <c:pt idx="0">
                  <c:v>#REF!</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 Model'!#REF!</c:f>
              <c:strCache>
                <c:ptCount val="1"/>
                <c:pt idx="0">
                  <c:v>1</c:v>
                </c:pt>
              </c:strCache>
            </c:strRef>
          </c:xVal>
          <c:yVal>
            <c:numRef>
              <c:f>' Model'!#REF!</c:f>
              <c:numCache>
                <c:ptCount val="1"/>
                <c:pt idx="0">
                  <c:v>1</c:v>
                </c:pt>
              </c:numCache>
            </c:numRef>
          </c:yVal>
          <c:smooth val="0"/>
        </c:ser>
        <c:ser>
          <c:idx val="2"/>
          <c:order val="2"/>
          <c:tx>
            <c:strRef>
              <c:f>' Model'!#REF!</c:f>
              <c:strCache>
                <c:ptCount val="1"/>
                <c:pt idx="0">
                  <c:v>#REF!</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strRef>
              <c:f>' Model'!#REF!</c:f>
              <c:strCache>
                <c:ptCount val="1"/>
                <c:pt idx="0">
                  <c:v>1</c:v>
                </c:pt>
              </c:strCache>
            </c:strRef>
          </c:xVal>
          <c:yVal>
            <c:numRef>
              <c:f>' Model'!#REF!</c:f>
              <c:numCache>
                <c:ptCount val="1"/>
                <c:pt idx="0">
                  <c:v>1</c:v>
                </c:pt>
              </c:numCache>
            </c:numRef>
          </c:yVal>
          <c:smooth val="0"/>
        </c:ser>
        <c:ser>
          <c:idx val="7"/>
          <c:order val="3"/>
          <c:tx>
            <c:strRef>
              <c:f>' Model'!#REF!</c:f>
              <c:strCache>
                <c:ptCount val="1"/>
                <c:pt idx="0">
                  <c:v>#REF!</c:v>
                </c:pt>
              </c:strCache>
            </c:strRef>
          </c:tx>
          <c:spPr>
            <a:ln w="3175">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CFFCC"/>
              </a:solidFill>
              <a:ln>
                <a:solidFill>
                  <a:srgbClr val="008000"/>
                </a:solidFill>
              </a:ln>
            </c:spPr>
          </c:marker>
          <c:xVal>
            <c:strRef>
              <c:f>' Model'!#REF!</c:f>
              <c:strCache>
                <c:ptCount val="1"/>
                <c:pt idx="0">
                  <c:v>1</c:v>
                </c:pt>
              </c:strCache>
            </c:strRef>
          </c:xVal>
          <c:yVal>
            <c:numRef>
              <c:f>' Model'!#REF!</c:f>
              <c:numCache>
                <c:ptCount val="1"/>
                <c:pt idx="0">
                  <c:v>1</c:v>
                </c:pt>
              </c:numCache>
            </c:numRef>
          </c:yVal>
          <c:smooth val="0"/>
        </c:ser>
        <c:ser>
          <c:idx val="3"/>
          <c:order val="4"/>
          <c:tx>
            <c:strRef>
              <c:f>' Model'!#REF!</c:f>
              <c:strCache>
                <c:ptCount val="1"/>
                <c:pt idx="0">
                  <c:v>#REF!</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 Model'!#REF!</c:f>
              <c:strCache>
                <c:ptCount val="1"/>
                <c:pt idx="0">
                  <c:v>1</c:v>
                </c:pt>
              </c:strCache>
            </c:strRef>
          </c:xVal>
          <c:yVal>
            <c:numRef>
              <c:f>' Model'!#REF!</c:f>
              <c:numCache>
                <c:ptCount val="1"/>
                <c:pt idx="0">
                  <c:v>1</c:v>
                </c:pt>
              </c:numCache>
            </c:numRef>
          </c:yVal>
          <c:smooth val="0"/>
        </c:ser>
        <c:ser>
          <c:idx val="4"/>
          <c:order val="5"/>
          <c:tx>
            <c:strRef>
              <c:f>' Model'!#REF!</c:f>
              <c:strCache>
                <c:ptCount val="1"/>
                <c:pt idx="0">
                  <c:v>#REF!</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 Model'!#REF!</c:f>
              <c:strCache>
                <c:ptCount val="1"/>
                <c:pt idx="0">
                  <c:v>1</c:v>
                </c:pt>
              </c:strCache>
            </c:strRef>
          </c:xVal>
          <c:yVal>
            <c:numRef>
              <c:f>' Model'!#REF!</c:f>
              <c:numCache>
                <c:ptCount val="1"/>
                <c:pt idx="0">
                  <c:v>1</c:v>
                </c:pt>
              </c:numCache>
            </c:numRef>
          </c:yVal>
          <c:smooth val="0"/>
        </c:ser>
        <c:ser>
          <c:idx val="5"/>
          <c:order val="6"/>
          <c:tx>
            <c:strRef>
              <c:f>' Model'!#REF!</c:f>
              <c:strCache>
                <c:ptCount val="1"/>
                <c:pt idx="0">
                  <c:v>#REF!</c:v>
                </c:pt>
              </c:strCache>
            </c:strRef>
          </c:tx>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 Model'!#REF!</c:f>
              <c:strCache>
                <c:ptCount val="1"/>
                <c:pt idx="0">
                  <c:v>1</c:v>
                </c:pt>
              </c:strCache>
            </c:strRef>
          </c:xVal>
          <c:yVal>
            <c:numRef>
              <c:f>' Model'!#REF!</c:f>
              <c:numCache>
                <c:ptCount val="1"/>
                <c:pt idx="0">
                  <c:v>1</c:v>
                </c:pt>
              </c:numCache>
            </c:numRef>
          </c:yVal>
          <c:smooth val="0"/>
        </c:ser>
        <c:ser>
          <c:idx val="6"/>
          <c:order val="7"/>
          <c:tx>
            <c:strRef>
              <c:f>' Model'!#REF!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 Model'!#REF!</c:f>
              <c:strCache>
                <c:ptCount val="1"/>
                <c:pt idx="0">
                  <c:v>1</c:v>
                </c:pt>
              </c:strCache>
            </c:strRef>
          </c:xVal>
          <c:yVal>
            <c:numRef>
              <c:f>' Model'!#REF!</c:f>
              <c:numCache>
                <c:ptCount val="1"/>
                <c:pt idx="0">
                  <c:v>1</c:v>
                </c:pt>
              </c:numCache>
            </c:numRef>
          </c:yVal>
          <c:smooth val="0"/>
        </c:ser>
        <c:axId val="42321343"/>
        <c:axId val="45347768"/>
      </c:scatterChart>
      <c:valAx>
        <c:axId val="42321343"/>
        <c:scaling>
          <c:orientation val="minMax"/>
          <c:max val="6"/>
          <c:min val="0"/>
        </c:scaling>
        <c:axPos val="b"/>
        <c:title>
          <c:tx>
            <c:rich>
              <a:bodyPr vert="horz" rot="0" anchor="ctr"/>
              <a:lstStyle/>
              <a:p>
                <a:pPr algn="ctr">
                  <a:defRPr/>
                </a:pPr>
                <a:r>
                  <a:rPr lang="en-US" cap="none" sz="800" b="0" i="0" u="none" baseline="0">
                    <a:latin typeface="Arial"/>
                    <a:ea typeface="Arial"/>
                    <a:cs typeface="Arial"/>
                  </a:rPr>
                  <a:t>Delay (min/km))</a:t>
                </a:r>
              </a:p>
            </c:rich>
          </c:tx>
          <c:layout/>
          <c:overlay val="0"/>
          <c:spPr>
            <a:noFill/>
            <a:ln>
              <a:noFill/>
            </a:ln>
          </c:spPr>
        </c:title>
        <c:majorGridlines>
          <c:spPr>
            <a:ln w="12700">
              <a:solidFill>
                <a:srgbClr val="A0E0E0"/>
              </a:solidFill>
            </a:ln>
          </c:spPr>
        </c:majorGridlines>
        <c:delete val="0"/>
        <c:numFmt formatCode="0.00" sourceLinked="0"/>
        <c:majorTickMark val="in"/>
        <c:minorTickMark val="none"/>
        <c:tickLblPos val="nextTo"/>
        <c:crossAx val="45347768"/>
        <c:crosses val="autoZero"/>
        <c:crossBetween val="midCat"/>
        <c:dispUnits/>
        <c:majorUnit val="1"/>
        <c:minorUnit val="0.5"/>
      </c:valAx>
      <c:valAx>
        <c:axId val="45347768"/>
        <c:scaling>
          <c:orientation val="minMax"/>
          <c:max val="10"/>
        </c:scaling>
        <c:axPos val="l"/>
        <c:title>
          <c:tx>
            <c:rich>
              <a:bodyPr vert="horz" rot="-5400000" anchor="ctr"/>
              <a:lstStyle/>
              <a:p>
                <a:pPr algn="ctr">
                  <a:defRPr/>
                </a:pPr>
                <a:r>
                  <a:rPr lang="en-US" cap="none" sz="800" b="0" i="0" u="none" baseline="0">
                    <a:latin typeface="Arial"/>
                    <a:ea typeface="Arial"/>
                    <a:cs typeface="Arial"/>
                  </a:rPr>
                  <a:t>Delay Rate Index, DRI (10 = best)</a:t>
                </a:r>
              </a:p>
            </c:rich>
          </c:tx>
          <c:layout/>
          <c:overlay val="0"/>
          <c:spPr>
            <a:noFill/>
            <a:ln>
              <a:noFill/>
            </a:ln>
          </c:spPr>
        </c:title>
        <c:majorGridlines>
          <c:spPr>
            <a:ln w="12700">
              <a:solidFill>
                <a:srgbClr val="A0E0E0"/>
              </a:solidFill>
            </a:ln>
          </c:spPr>
        </c:majorGridlines>
        <c:delete val="0"/>
        <c:numFmt formatCode="0" sourceLinked="0"/>
        <c:majorTickMark val="in"/>
        <c:minorTickMark val="none"/>
        <c:tickLblPos val="nextTo"/>
        <c:crossAx val="42321343"/>
        <c:crosses val="autoZero"/>
        <c:crossBetween val="midCat"/>
        <c:dispUnits/>
        <c:majorUnit val="2"/>
        <c:minorUnit val="1"/>
      </c:valAx>
      <c:spPr>
        <a:noFill/>
        <a:ln w="12700">
          <a:solidFill>
            <a:srgbClr val="808080"/>
          </a:solid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 Model'!#REF!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FF0000"/>
                </a:solidFill>
              </a:ln>
            </c:spPr>
          </c:marker>
          <c:xVal>
            <c:numRef>
              <c:f>' Model'!$A$17:$A$52</c:f>
              <c:numCache>
                <c:ptCount val="1"/>
                <c:pt idx="0">
                  <c:v>0.01</c:v>
                </c:pt>
              </c:numCache>
            </c:numRef>
          </c:xVal>
          <c:yVal>
            <c:numRef>
              <c:f>' Model'!#REF!</c:f>
              <c:numCache>
                <c:ptCount val="1"/>
                <c:pt idx="0">
                  <c:v>1</c:v>
                </c:pt>
              </c:numCache>
            </c:numRef>
          </c:yVal>
          <c:smooth val="0"/>
        </c:ser>
        <c:ser>
          <c:idx val="2"/>
          <c:order val="1"/>
          <c:tx>
            <c:strRef>
              <c:f>' Model'!#REF!</c:f>
              <c:strCache>
                <c:ptCount val="1"/>
                <c:pt idx="0">
                  <c:v>#REF!</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 Model'!$A$17:$A$52</c:f>
              <c:numCache>
                <c:ptCount val="1"/>
                <c:pt idx="0">
                  <c:v>0.01</c:v>
                </c:pt>
              </c:numCache>
            </c:numRef>
          </c:xVal>
          <c:yVal>
            <c:numRef>
              <c:f>' Model'!#REF!</c:f>
              <c:numCache>
                <c:ptCount val="1"/>
                <c:pt idx="0">
                  <c:v>1</c:v>
                </c:pt>
              </c:numCache>
            </c:numRef>
          </c:yVal>
          <c:smooth val="0"/>
        </c:ser>
        <c:ser>
          <c:idx val="3"/>
          <c:order val="2"/>
          <c:tx>
            <c:strRef>
              <c:f>' Model'!#REF!</c:f>
              <c:strCache>
                <c:ptCount val="1"/>
                <c:pt idx="0">
                  <c:v>#REF!</c:v>
                </c:pt>
              </c:strCache>
            </c:strRef>
          </c:tx>
          <c:spPr>
            <a:ln w="3175">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CFFCC"/>
              </a:solidFill>
              <a:ln>
                <a:solidFill>
                  <a:srgbClr val="339933"/>
                </a:solidFill>
              </a:ln>
            </c:spPr>
          </c:marker>
          <c:xVal>
            <c:numRef>
              <c:f>' Model'!$A$17:$A$52</c:f>
              <c:numCache>
                <c:ptCount val="1"/>
                <c:pt idx="0">
                  <c:v>0.01</c:v>
                </c:pt>
              </c:numCache>
            </c:numRef>
          </c:xVal>
          <c:yVal>
            <c:numRef>
              <c:f>' Model'!#REF!</c:f>
              <c:numCache>
                <c:ptCount val="1"/>
                <c:pt idx="0">
                  <c:v>1</c:v>
                </c:pt>
              </c:numCache>
            </c:numRef>
          </c:yVal>
          <c:smooth val="0"/>
        </c:ser>
        <c:ser>
          <c:idx val="1"/>
          <c:order val="3"/>
          <c:tx>
            <c:strRef>
              <c:f>' Model'!#REF!</c:f>
              <c:strCache>
                <c:ptCount val="1"/>
                <c:pt idx="0">
                  <c:v>#REF!</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 Model'!$A$17:$A$52</c:f>
              <c:numCache>
                <c:ptCount val="1"/>
                <c:pt idx="0">
                  <c:v>0.01</c:v>
                </c:pt>
              </c:numCache>
            </c:numRef>
          </c:xVal>
          <c:yVal>
            <c:numRef>
              <c:f>' Model'!#REF!</c:f>
              <c:numCache>
                <c:ptCount val="1"/>
                <c:pt idx="0">
                  <c:v>1</c:v>
                </c:pt>
              </c:numCache>
            </c:numRef>
          </c:yVal>
          <c:smooth val="0"/>
        </c:ser>
        <c:ser>
          <c:idx val="4"/>
          <c:order val="4"/>
          <c:tx>
            <c:strRef>
              <c:f>' Model'!#REF!</c:f>
              <c:strCache>
                <c:ptCount val="1"/>
                <c:pt idx="0">
                  <c:v>#REF!</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 Model'!$A$17:$A$52</c:f>
              <c:numCache>
                <c:ptCount val="1"/>
                <c:pt idx="0">
                  <c:v>0.01</c:v>
                </c:pt>
              </c:numCache>
            </c:numRef>
          </c:xVal>
          <c:yVal>
            <c:numRef>
              <c:f>' Model'!#REF!</c:f>
              <c:numCache>
                <c:ptCount val="1"/>
                <c:pt idx="0">
                  <c:v>1</c:v>
                </c:pt>
              </c:numCache>
            </c:numRef>
          </c:yVal>
          <c:smooth val="0"/>
        </c:ser>
        <c:ser>
          <c:idx val="5"/>
          <c:order val="5"/>
          <c:tx>
            <c:strRef>
              <c:f>' Model'!#REF!</c:f>
              <c:strCache>
                <c:ptCount val="1"/>
                <c:pt idx="0">
                  <c:v>#REF!</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 Model'!$A$17:$A$52</c:f>
              <c:numCache>
                <c:ptCount val="1"/>
                <c:pt idx="0">
                  <c:v>0.01</c:v>
                </c:pt>
              </c:numCache>
            </c:numRef>
          </c:xVal>
          <c:yVal>
            <c:numRef>
              <c:f>' Model'!#REF!</c:f>
              <c:numCache>
                <c:ptCount val="1"/>
                <c:pt idx="0">
                  <c:v>1</c:v>
                </c:pt>
              </c:numCache>
            </c:numRef>
          </c:yVal>
          <c:smooth val="0"/>
        </c:ser>
        <c:ser>
          <c:idx val="6"/>
          <c:order val="6"/>
          <c:tx>
            <c:strRef>
              <c:f>' Model'!#REF!</c:f>
              <c:strCache>
                <c:ptCount val="1"/>
                <c:pt idx="0">
                  <c:v>#REF!</c:v>
                </c:pt>
              </c:strCache>
            </c:strRef>
          </c:tx>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 Model'!$A$17:$A$52</c:f>
              <c:numCache>
                <c:ptCount val="1"/>
                <c:pt idx="0">
                  <c:v>0.01</c:v>
                </c:pt>
              </c:numCache>
            </c:numRef>
          </c:xVal>
          <c:yVal>
            <c:numRef>
              <c:f>' Model'!#REF!</c:f>
              <c:numCache>
                <c:ptCount val="1"/>
                <c:pt idx="0">
                  <c:v>1</c:v>
                </c:pt>
              </c:numCache>
            </c:numRef>
          </c:yVal>
          <c:smooth val="0"/>
        </c:ser>
        <c:ser>
          <c:idx val="7"/>
          <c:order val="7"/>
          <c:tx>
            <c:strRef>
              <c:f>' Model'!#REF!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 Model'!$A$17:$A$52</c:f>
              <c:numCache>
                <c:ptCount val="1"/>
                <c:pt idx="0">
                  <c:v>0.01</c:v>
                </c:pt>
              </c:numCache>
            </c:numRef>
          </c:xVal>
          <c:yVal>
            <c:numRef>
              <c:f>' Model'!#REF!</c:f>
              <c:numCache>
                <c:ptCount val="1"/>
                <c:pt idx="0">
                  <c:v>1</c:v>
                </c:pt>
              </c:numCache>
            </c:numRef>
          </c:yVal>
          <c:smooth val="0"/>
        </c:ser>
        <c:axId val="5476729"/>
        <c:axId val="49290562"/>
      </c:scatterChart>
      <c:valAx>
        <c:axId val="5476729"/>
        <c:scaling>
          <c:orientation val="minMax"/>
          <c:max val="1.4"/>
          <c:min val="0"/>
        </c:scaling>
        <c:axPos val="b"/>
        <c:title>
          <c:tx>
            <c:rich>
              <a:bodyPr vert="horz" rot="0" anchor="ctr"/>
              <a:lstStyle/>
              <a:p>
                <a:pPr algn="ctr">
                  <a:defRPr/>
                </a:pPr>
                <a:r>
                  <a:rPr lang="en-US" cap="none" sz="800" b="0" i="0" u="none" baseline="0">
                    <a:latin typeface="Arial"/>
                    <a:ea typeface="Arial"/>
                    <a:cs typeface="Arial"/>
                  </a:rPr>
                  <a:t>Degree of saturation</a:t>
                </a:r>
              </a:p>
            </c:rich>
          </c:tx>
          <c:layout/>
          <c:overlay val="0"/>
          <c:spPr>
            <a:noFill/>
            <a:ln>
              <a:noFill/>
            </a:ln>
          </c:spPr>
        </c:title>
        <c:majorGridlines>
          <c:spPr>
            <a:ln w="12700">
              <a:solidFill>
                <a:srgbClr val="A0E0E0"/>
              </a:solidFill>
            </a:ln>
          </c:spPr>
        </c:majorGridlines>
        <c:delete val="0"/>
        <c:numFmt formatCode="0.00" sourceLinked="0"/>
        <c:majorTickMark val="in"/>
        <c:minorTickMark val="none"/>
        <c:tickLblPos val="nextTo"/>
        <c:crossAx val="49290562"/>
        <c:crosses val="autoZero"/>
        <c:crossBetween val="midCat"/>
        <c:dispUnits/>
        <c:majorUnit val="0.2"/>
        <c:minorUnit val="0.1"/>
      </c:valAx>
      <c:valAx>
        <c:axId val="49290562"/>
        <c:scaling>
          <c:orientation val="minMax"/>
          <c:max val="10"/>
        </c:scaling>
        <c:axPos val="l"/>
        <c:title>
          <c:tx>
            <c:rich>
              <a:bodyPr vert="horz" rot="-5400000" anchor="ctr"/>
              <a:lstStyle/>
              <a:p>
                <a:pPr algn="ctr">
                  <a:defRPr/>
                </a:pPr>
                <a:r>
                  <a:rPr lang="en-US" cap="none" sz="800" b="0" i="0" u="none" baseline="0">
                    <a:latin typeface="Arial"/>
                    <a:ea typeface="Arial"/>
                    <a:cs typeface="Arial"/>
                  </a:rPr>
                  <a:t>Travel Time Index, TTI (10 = best)</a:t>
                </a:r>
              </a:p>
            </c:rich>
          </c:tx>
          <c:layout/>
          <c:overlay val="0"/>
          <c:spPr>
            <a:noFill/>
            <a:ln>
              <a:noFill/>
            </a:ln>
          </c:spPr>
        </c:title>
        <c:majorGridlines>
          <c:spPr>
            <a:ln w="12700">
              <a:solidFill>
                <a:srgbClr val="A0E0E0"/>
              </a:solidFill>
            </a:ln>
          </c:spPr>
        </c:majorGridlines>
        <c:delete val="0"/>
        <c:numFmt formatCode="0" sourceLinked="0"/>
        <c:majorTickMark val="in"/>
        <c:minorTickMark val="none"/>
        <c:tickLblPos val="nextTo"/>
        <c:crossAx val="5476729"/>
        <c:crosses val="autoZero"/>
        <c:crossBetween val="midCat"/>
        <c:dispUnits/>
        <c:majorUnit val="2"/>
        <c:minorUnit val="1"/>
      </c:valAx>
      <c:spPr>
        <a:noFill/>
        <a:ln w="12700">
          <a:solidFill>
            <a:srgbClr val="808080"/>
          </a:solid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 Model'!#REF!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FF0000"/>
                </a:solidFill>
              </a:ln>
            </c:spPr>
          </c:marker>
          <c:xVal>
            <c:numRef>
              <c:f>' Model'!$D$17:$D$52</c:f>
              <c:numCache>
                <c:ptCount val="1"/>
                <c:pt idx="0">
                  <c:v>119.9927277208914</c:v>
                </c:pt>
              </c:numCache>
            </c:numRef>
          </c:xVal>
          <c:yVal>
            <c:numRef>
              <c:f>' Model'!#REF!</c:f>
              <c:numCache>
                <c:ptCount val="1"/>
                <c:pt idx="0">
                  <c:v>1</c:v>
                </c:pt>
              </c:numCache>
            </c:numRef>
          </c:yVal>
          <c:smooth val="0"/>
        </c:ser>
        <c:ser>
          <c:idx val="2"/>
          <c:order val="1"/>
          <c:tx>
            <c:strRef>
              <c:f>' Model'!#REF!</c:f>
              <c:strCache>
                <c:ptCount val="1"/>
                <c:pt idx="0">
                  <c:v>#REF!</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 Model'!$G$17:$G$52</c:f>
              <c:numCache>
                <c:ptCount val="1"/>
                <c:pt idx="0">
                  <c:v>99.98877794037793</c:v>
                </c:pt>
              </c:numCache>
            </c:numRef>
          </c:xVal>
          <c:yVal>
            <c:numRef>
              <c:f>' Model'!#REF!</c:f>
              <c:numCache>
                <c:ptCount val="1"/>
                <c:pt idx="0">
                  <c:v>1</c:v>
                </c:pt>
              </c:numCache>
            </c:numRef>
          </c:yVal>
          <c:smooth val="0"/>
        </c:ser>
        <c:ser>
          <c:idx val="3"/>
          <c:order val="2"/>
          <c:tx>
            <c:strRef>
              <c:f>' Model'!#REF!</c:f>
              <c:strCache>
                <c:ptCount val="1"/>
                <c:pt idx="0">
                  <c:v>#REF!</c:v>
                </c:pt>
              </c:strCache>
            </c:strRef>
          </c:tx>
          <c:spPr>
            <a:ln w="3175">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CFFCC"/>
              </a:solidFill>
              <a:ln>
                <a:solidFill>
                  <a:srgbClr val="339933"/>
                </a:solidFill>
              </a:ln>
            </c:spPr>
          </c:marker>
          <c:xVal>
            <c:numRef>
              <c:f>' Model'!$N$17:$N$52</c:f>
              <c:numCache>
                <c:ptCount val="1"/>
                <c:pt idx="0">
                  <c:v>59.96769475714037</c:v>
                </c:pt>
              </c:numCache>
            </c:numRef>
          </c:xVal>
          <c:yVal>
            <c:numRef>
              <c:f>' Model'!#REF!</c:f>
              <c:numCache>
                <c:ptCount val="1"/>
                <c:pt idx="0">
                  <c:v>1</c:v>
                </c:pt>
              </c:numCache>
            </c:numRef>
          </c:yVal>
          <c:smooth val="0"/>
        </c:ser>
        <c:ser>
          <c:idx val="1"/>
          <c:order val="3"/>
          <c:tx>
            <c:strRef>
              <c:f>' Model'!#REF!</c:f>
              <c:strCache>
                <c:ptCount val="1"/>
                <c:pt idx="0">
                  <c:v>#REF!</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 Model'!#REF!</c:f>
              <c:strCache>
                <c:ptCount val="1"/>
                <c:pt idx="0">
                  <c:v>1</c:v>
                </c:pt>
              </c:strCache>
            </c:strRef>
          </c:xVal>
          <c:yVal>
            <c:numRef>
              <c:f>' Model'!#REF!</c:f>
              <c:numCache>
                <c:ptCount val="1"/>
                <c:pt idx="0">
                  <c:v>1</c:v>
                </c:pt>
              </c:numCache>
            </c:numRef>
          </c:yVal>
          <c:smooth val="0"/>
        </c:ser>
        <c:ser>
          <c:idx val="4"/>
          <c:order val="4"/>
          <c:tx>
            <c:strRef>
              <c:f>' Model'!#REF!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Good</c:name>
            <c:spPr>
              <a:ln w="25400">
                <a:solidFill>
                  <a:srgbClr val="339933"/>
                </a:solidFill>
              </a:ln>
            </c:spPr>
            <c:trendlineType val="linear"/>
            <c:forward val="19"/>
            <c:backward val="8.5"/>
            <c:dispEq val="0"/>
            <c:dispRSqr val="0"/>
          </c:trendline>
          <c:xVal>
            <c:numRef>
              <c:f>' Model'!$D$17:$D$52</c:f>
              <c:numCache>
                <c:ptCount val="1"/>
                <c:pt idx="0">
                  <c:v>119.9927277208914</c:v>
                </c:pt>
              </c:numCache>
            </c:numRef>
          </c:xVal>
          <c:yVal>
            <c:numRef>
              <c:f>' Model'!#REF!</c:f>
              <c:numCache>
                <c:ptCount val="1"/>
                <c:pt idx="0">
                  <c:v>1</c:v>
                </c:pt>
              </c:numCache>
            </c:numRef>
          </c:yVal>
          <c:smooth val="0"/>
        </c:ser>
        <c:ser>
          <c:idx val="5"/>
          <c:order val="5"/>
          <c:tx>
            <c:strRef>
              <c:f>' Model'!#REF!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Fair</c:name>
            <c:spPr>
              <a:ln w="25400">
                <a:solidFill>
                  <a:srgbClr val="CC99FF"/>
                </a:solidFill>
              </a:ln>
            </c:spPr>
            <c:trendlineType val="linear"/>
            <c:forward val="19"/>
            <c:backward val="8.5"/>
            <c:dispEq val="0"/>
            <c:dispRSqr val="0"/>
          </c:trendline>
          <c:xVal>
            <c:numRef>
              <c:f>' Model'!$D$17:$D$52</c:f>
              <c:numCache>
                <c:ptCount val="1"/>
                <c:pt idx="0">
                  <c:v>119.9927277208914</c:v>
                </c:pt>
              </c:numCache>
            </c:numRef>
          </c:xVal>
          <c:yVal>
            <c:numRef>
              <c:f>' Model'!#REF!</c:f>
              <c:numCache>
                <c:ptCount val="1"/>
                <c:pt idx="0">
                  <c:v>1</c:v>
                </c:pt>
              </c:numCache>
            </c:numRef>
          </c:yVal>
          <c:smooth val="0"/>
        </c:ser>
        <c:ser>
          <c:idx val="6"/>
          <c:order val="6"/>
          <c:tx>
            <c:strRef>
              <c:f>' Model'!#REF!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Poor</c:name>
            <c:spPr>
              <a:ln w="25400">
                <a:solidFill>
                  <a:srgbClr val="FF8080"/>
                </a:solidFill>
                <a:prstDash val="sysDot"/>
              </a:ln>
            </c:spPr>
            <c:trendlineType val="linear"/>
            <c:forward val="19"/>
            <c:backward val="8.5"/>
            <c:dispEq val="0"/>
            <c:dispRSqr val="0"/>
          </c:trendline>
          <c:xVal>
            <c:numRef>
              <c:f>' Model'!$D$17:$D$52</c:f>
              <c:numCache>
                <c:ptCount val="1"/>
                <c:pt idx="0">
                  <c:v>119.9927277208914</c:v>
                </c:pt>
              </c:numCache>
            </c:numRef>
          </c:xVal>
          <c:yVal>
            <c:numRef>
              <c:f>' Model'!#REF!</c:f>
              <c:numCache>
                <c:ptCount val="1"/>
                <c:pt idx="0">
                  <c:v>1</c:v>
                </c:pt>
              </c:numCache>
            </c:numRef>
          </c:yVal>
          <c:smooth val="0"/>
        </c:ser>
        <c:ser>
          <c:idx val="7"/>
          <c:order val="7"/>
          <c:tx>
            <c:strRef>
              <c:f>' Model'!#REF!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Very Poor</c:name>
            <c:spPr>
              <a:ln w="25400">
                <a:solidFill>
                  <a:srgbClr val="FF0000"/>
                </a:solidFill>
              </a:ln>
            </c:spPr>
            <c:trendlineType val="linear"/>
            <c:forward val="19"/>
            <c:backward val="8.5"/>
            <c:dispEq val="0"/>
            <c:dispRSqr val="0"/>
          </c:trendline>
          <c:xVal>
            <c:numRef>
              <c:f>' Model'!$D$17:$D$52</c:f>
              <c:numCache>
                <c:ptCount val="1"/>
                <c:pt idx="0">
                  <c:v>119.9927277208914</c:v>
                </c:pt>
              </c:numCache>
            </c:numRef>
          </c:xVal>
          <c:yVal>
            <c:numRef>
              <c:f>' Model'!#REF!</c:f>
              <c:numCache>
                <c:ptCount val="1"/>
                <c:pt idx="0">
                  <c:v>1</c:v>
                </c:pt>
              </c:numCache>
            </c:numRef>
          </c:yVal>
          <c:smooth val="0"/>
        </c:ser>
        <c:axId val="40961875"/>
        <c:axId val="33112556"/>
      </c:scatterChart>
      <c:valAx>
        <c:axId val="40961875"/>
        <c:scaling>
          <c:orientation val="maxMin"/>
          <c:max val="120"/>
          <c:min val="0"/>
        </c:scaling>
        <c:axPos val="b"/>
        <c:title>
          <c:tx>
            <c:rich>
              <a:bodyPr vert="horz" rot="0" anchor="ctr"/>
              <a:lstStyle/>
              <a:p>
                <a:pPr algn="ctr">
                  <a:defRPr/>
                </a:pPr>
                <a:r>
                  <a:rPr lang="en-US" cap="none" sz="800" b="0" i="0" u="none" baseline="0">
                    <a:latin typeface="Arial"/>
                    <a:ea typeface="Arial"/>
                    <a:cs typeface="Arial"/>
                  </a:rPr>
                  <a:t>Speed (km/h)</a:t>
                </a:r>
              </a:p>
            </c:rich>
          </c:tx>
          <c:layout/>
          <c:overlay val="0"/>
          <c:spPr>
            <a:noFill/>
            <a:ln>
              <a:noFill/>
            </a:ln>
          </c:spPr>
        </c:title>
        <c:majorGridlines>
          <c:spPr>
            <a:ln w="12700">
              <a:solidFill>
                <a:srgbClr val="A0E0E0"/>
              </a:solidFill>
            </a:ln>
          </c:spPr>
        </c:majorGridlines>
        <c:delete val="0"/>
        <c:numFmt formatCode="0" sourceLinked="0"/>
        <c:majorTickMark val="in"/>
        <c:minorTickMark val="none"/>
        <c:tickLblPos val="nextTo"/>
        <c:crossAx val="33112556"/>
        <c:crosses val="autoZero"/>
        <c:crossBetween val="midCat"/>
        <c:dispUnits/>
        <c:majorUnit val="20"/>
        <c:minorUnit val="10"/>
      </c:valAx>
      <c:valAx>
        <c:axId val="33112556"/>
        <c:scaling>
          <c:orientation val="minMax"/>
          <c:max val="10"/>
        </c:scaling>
        <c:axPos val="r"/>
        <c:title>
          <c:tx>
            <c:rich>
              <a:bodyPr vert="horz" rot="-5400000" anchor="ctr"/>
              <a:lstStyle/>
              <a:p>
                <a:pPr algn="ctr">
                  <a:defRPr/>
                </a:pPr>
                <a:r>
                  <a:rPr lang="en-US" cap="none" sz="800" b="0" i="0" u="none" baseline="0">
                    <a:latin typeface="Arial"/>
                    <a:ea typeface="Arial"/>
                    <a:cs typeface="Arial"/>
                  </a:rPr>
                  <a:t>Travel Time Index, TTI (10 = best)</a:t>
                </a:r>
              </a:p>
            </c:rich>
          </c:tx>
          <c:layout/>
          <c:overlay val="0"/>
          <c:spPr>
            <a:noFill/>
            <a:ln>
              <a:noFill/>
            </a:ln>
          </c:spPr>
        </c:title>
        <c:majorGridlines>
          <c:spPr>
            <a:ln w="12700">
              <a:solidFill>
                <a:srgbClr val="A0E0E0"/>
              </a:solidFill>
            </a:ln>
          </c:spPr>
        </c:majorGridlines>
        <c:delete val="0"/>
        <c:numFmt formatCode="0" sourceLinked="0"/>
        <c:majorTickMark val="in"/>
        <c:minorTickMark val="none"/>
        <c:tickLblPos val="nextTo"/>
        <c:crossAx val="40961875"/>
        <c:crosses val="autoZero"/>
        <c:crossBetween val="midCat"/>
        <c:dispUnits/>
        <c:majorUnit val="2"/>
        <c:minorUnit val="1"/>
      </c:valAx>
      <c:spPr>
        <a:noFill/>
        <a:ln w="12700">
          <a:solidFill>
            <a:srgbClr val="808080"/>
          </a:solidFill>
        </a:ln>
      </c:spPr>
    </c:plotArea>
    <c:legend>
      <c:legendPos val="r"/>
      <c:legendEntry>
        <c:idx val="4"/>
        <c:delete val="1"/>
      </c:legendEntry>
      <c:legendEntry>
        <c:idx val="5"/>
        <c:delete val="1"/>
      </c:legendEntry>
      <c:legendEntry>
        <c:idx val="6"/>
        <c:delete val="1"/>
      </c:legendEntry>
      <c:legendEntry>
        <c:idx val="7"/>
        <c:delete val="1"/>
      </c:legendEntry>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 Model'!#REF!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FF0000"/>
                </a:solidFill>
              </a:ln>
            </c:spPr>
          </c:marker>
          <c:xVal>
            <c:strRef>
              <c:f>' Model'!#REF!</c:f>
              <c:strCache>
                <c:ptCount val="1"/>
                <c:pt idx="0">
                  <c:v>1</c:v>
                </c:pt>
              </c:strCache>
            </c:strRef>
          </c:xVal>
          <c:yVal>
            <c:numRef>
              <c:f>' Model'!#REF!</c:f>
              <c:numCache>
                <c:ptCount val="1"/>
                <c:pt idx="0">
                  <c:v>1</c:v>
                </c:pt>
              </c:numCache>
            </c:numRef>
          </c:yVal>
          <c:smooth val="0"/>
        </c:ser>
        <c:ser>
          <c:idx val="2"/>
          <c:order val="1"/>
          <c:tx>
            <c:strRef>
              <c:f>' Model'!#REF!</c:f>
              <c:strCache>
                <c:ptCount val="1"/>
                <c:pt idx="0">
                  <c:v>#REF!</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strRef>
              <c:f>' Model'!#REF!</c:f>
              <c:strCache>
                <c:ptCount val="1"/>
                <c:pt idx="0">
                  <c:v>1</c:v>
                </c:pt>
              </c:strCache>
            </c:strRef>
          </c:xVal>
          <c:yVal>
            <c:numRef>
              <c:f>' Model'!#REF!</c:f>
              <c:numCache>
                <c:ptCount val="1"/>
                <c:pt idx="0">
                  <c:v>1</c:v>
                </c:pt>
              </c:numCache>
            </c:numRef>
          </c:yVal>
          <c:smooth val="0"/>
        </c:ser>
        <c:ser>
          <c:idx val="7"/>
          <c:order val="2"/>
          <c:tx>
            <c:strRef>
              <c:f>' Model'!#REF!</c:f>
              <c:strCache>
                <c:ptCount val="1"/>
                <c:pt idx="0">
                  <c:v>#REF!</c:v>
                </c:pt>
              </c:strCache>
            </c:strRef>
          </c:tx>
          <c:spPr>
            <a:ln w="3175">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CFFCC"/>
              </a:solidFill>
              <a:ln>
                <a:solidFill>
                  <a:srgbClr val="008000"/>
                </a:solidFill>
              </a:ln>
            </c:spPr>
          </c:marker>
          <c:xVal>
            <c:strRef>
              <c:f>' Model'!#REF!</c:f>
              <c:strCache>
                <c:ptCount val="1"/>
                <c:pt idx="0">
                  <c:v>1</c:v>
                </c:pt>
              </c:strCache>
            </c:strRef>
          </c:xVal>
          <c:yVal>
            <c:numRef>
              <c:f>' Model'!#REF!</c:f>
              <c:numCache>
                <c:ptCount val="1"/>
                <c:pt idx="0">
                  <c:v>1</c:v>
                </c:pt>
              </c:numCache>
            </c:numRef>
          </c:yVal>
          <c:smooth val="0"/>
        </c:ser>
        <c:ser>
          <c:idx val="1"/>
          <c:order val="3"/>
          <c:tx>
            <c:strRef>
              <c:f>' Model'!#REF!</c:f>
              <c:strCache>
                <c:ptCount val="1"/>
                <c:pt idx="0">
                  <c:v>#REF!</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 Model'!#REF!</c:f>
              <c:strCache>
                <c:ptCount val="1"/>
                <c:pt idx="0">
                  <c:v>1</c:v>
                </c:pt>
              </c:strCache>
            </c:strRef>
          </c:xVal>
          <c:yVal>
            <c:numRef>
              <c:f>' Model'!#REF!</c:f>
              <c:numCache>
                <c:ptCount val="1"/>
                <c:pt idx="0">
                  <c:v>1</c:v>
                </c:pt>
              </c:numCache>
            </c:numRef>
          </c:yVal>
          <c:smooth val="0"/>
        </c:ser>
        <c:ser>
          <c:idx val="3"/>
          <c:order val="4"/>
          <c:tx>
            <c:strRef>
              <c:f>' Model'!#REF!</c:f>
              <c:strCache>
                <c:ptCount val="1"/>
                <c:pt idx="0">
                  <c:v>#REF!</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 Model'!#REF!</c:f>
              <c:strCache>
                <c:ptCount val="1"/>
                <c:pt idx="0">
                  <c:v>1</c:v>
                </c:pt>
              </c:strCache>
            </c:strRef>
          </c:xVal>
          <c:yVal>
            <c:numRef>
              <c:f>' Model'!#REF!</c:f>
              <c:numCache>
                <c:ptCount val="1"/>
                <c:pt idx="0">
                  <c:v>1</c:v>
                </c:pt>
              </c:numCache>
            </c:numRef>
          </c:yVal>
          <c:smooth val="0"/>
        </c:ser>
        <c:ser>
          <c:idx val="4"/>
          <c:order val="5"/>
          <c:tx>
            <c:strRef>
              <c:f>' Model'!#REF!</c:f>
              <c:strCache>
                <c:ptCount val="1"/>
                <c:pt idx="0">
                  <c:v>#REF!</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 Model'!#REF!</c:f>
              <c:strCache>
                <c:ptCount val="1"/>
                <c:pt idx="0">
                  <c:v>1</c:v>
                </c:pt>
              </c:strCache>
            </c:strRef>
          </c:xVal>
          <c:yVal>
            <c:numRef>
              <c:f>' Model'!#REF!</c:f>
              <c:numCache>
                <c:ptCount val="1"/>
                <c:pt idx="0">
                  <c:v>1</c:v>
                </c:pt>
              </c:numCache>
            </c:numRef>
          </c:yVal>
          <c:smooth val="0"/>
        </c:ser>
        <c:ser>
          <c:idx val="5"/>
          <c:order val="6"/>
          <c:tx>
            <c:strRef>
              <c:f>' Model'!#REF!</c:f>
              <c:strCache>
                <c:ptCount val="1"/>
                <c:pt idx="0">
                  <c:v>#REF!</c:v>
                </c:pt>
              </c:strCache>
            </c:strRef>
          </c:tx>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 Model'!#REF!</c:f>
              <c:strCache>
                <c:ptCount val="1"/>
                <c:pt idx="0">
                  <c:v>1</c:v>
                </c:pt>
              </c:strCache>
            </c:strRef>
          </c:xVal>
          <c:yVal>
            <c:numRef>
              <c:f>' Model'!#REF!</c:f>
              <c:numCache>
                <c:ptCount val="1"/>
                <c:pt idx="0">
                  <c:v>1</c:v>
                </c:pt>
              </c:numCache>
            </c:numRef>
          </c:yVal>
          <c:smooth val="0"/>
        </c:ser>
        <c:ser>
          <c:idx val="6"/>
          <c:order val="7"/>
          <c:tx>
            <c:strRef>
              <c:f>' Model'!#REF!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 Model'!#REF!</c:f>
              <c:strCache>
                <c:ptCount val="1"/>
                <c:pt idx="0">
                  <c:v>1</c:v>
                </c:pt>
              </c:strCache>
            </c:strRef>
          </c:xVal>
          <c:yVal>
            <c:numRef>
              <c:f>' Model'!#REF!</c:f>
              <c:numCache>
                <c:ptCount val="1"/>
                <c:pt idx="0">
                  <c:v>1</c:v>
                </c:pt>
              </c:numCache>
            </c:numRef>
          </c:yVal>
          <c:smooth val="0"/>
        </c:ser>
        <c:axId val="29577549"/>
        <c:axId val="64871350"/>
      </c:scatterChart>
      <c:valAx>
        <c:axId val="29577549"/>
        <c:scaling>
          <c:orientation val="minMax"/>
          <c:max val="6"/>
          <c:min val="0"/>
        </c:scaling>
        <c:axPos val="b"/>
        <c:title>
          <c:tx>
            <c:rich>
              <a:bodyPr vert="horz" rot="0" anchor="ctr"/>
              <a:lstStyle/>
              <a:p>
                <a:pPr algn="ctr">
                  <a:defRPr/>
                </a:pPr>
                <a:r>
                  <a:rPr lang="en-US" cap="none" sz="800" b="0" i="0" u="none" baseline="0">
                    <a:latin typeface="Arial"/>
                    <a:ea typeface="Arial"/>
                    <a:cs typeface="Arial"/>
                  </a:rPr>
                  <a:t>Delay (min/km))</a:t>
                </a:r>
              </a:p>
            </c:rich>
          </c:tx>
          <c:layout/>
          <c:overlay val="0"/>
          <c:spPr>
            <a:noFill/>
            <a:ln>
              <a:noFill/>
            </a:ln>
          </c:spPr>
        </c:title>
        <c:majorGridlines>
          <c:spPr>
            <a:ln w="12700">
              <a:solidFill>
                <a:srgbClr val="A0E0E0"/>
              </a:solidFill>
            </a:ln>
          </c:spPr>
        </c:majorGridlines>
        <c:delete val="0"/>
        <c:numFmt formatCode="0.00" sourceLinked="0"/>
        <c:majorTickMark val="in"/>
        <c:minorTickMark val="none"/>
        <c:tickLblPos val="nextTo"/>
        <c:crossAx val="64871350"/>
        <c:crosses val="autoZero"/>
        <c:crossBetween val="midCat"/>
        <c:dispUnits/>
        <c:majorUnit val="1"/>
        <c:minorUnit val="0.5"/>
      </c:valAx>
      <c:valAx>
        <c:axId val="64871350"/>
        <c:scaling>
          <c:orientation val="minMax"/>
          <c:max val="10"/>
        </c:scaling>
        <c:axPos val="l"/>
        <c:title>
          <c:tx>
            <c:rich>
              <a:bodyPr vert="horz" rot="-5400000" anchor="ctr"/>
              <a:lstStyle/>
              <a:p>
                <a:pPr algn="ctr">
                  <a:defRPr/>
                </a:pPr>
                <a:r>
                  <a:rPr lang="en-US" cap="none" sz="800" b="0" i="0" u="none" baseline="0">
                    <a:latin typeface="Arial"/>
                    <a:ea typeface="Arial"/>
                    <a:cs typeface="Arial"/>
                  </a:rPr>
                  <a:t>Travel Time Index, TTI (10 = best)</a:t>
                </a:r>
              </a:p>
            </c:rich>
          </c:tx>
          <c:layout/>
          <c:overlay val="0"/>
          <c:spPr>
            <a:noFill/>
            <a:ln>
              <a:noFill/>
            </a:ln>
          </c:spPr>
        </c:title>
        <c:majorGridlines>
          <c:spPr>
            <a:ln w="12700">
              <a:solidFill>
                <a:srgbClr val="A0E0E0"/>
              </a:solidFill>
            </a:ln>
          </c:spPr>
        </c:majorGridlines>
        <c:delete val="0"/>
        <c:numFmt formatCode="0" sourceLinked="0"/>
        <c:majorTickMark val="in"/>
        <c:minorTickMark val="none"/>
        <c:tickLblPos val="nextTo"/>
        <c:crossAx val="29577549"/>
        <c:crosses val="autoZero"/>
        <c:crossBetween val="midCat"/>
        <c:dispUnits/>
        <c:majorUnit val="2"/>
        <c:minorUnit val="1"/>
      </c:valAx>
      <c:spPr>
        <a:noFill/>
        <a:ln w="12700">
          <a:solidFill>
            <a:srgbClr val="808080"/>
          </a:solid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 Model'!#REF!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FF0000"/>
                </a:solidFill>
              </a:ln>
            </c:spPr>
          </c:marker>
          <c:xVal>
            <c:numRef>
              <c:f>' Model'!$A$17:$A$52</c:f>
              <c:numCache>
                <c:ptCount val="1"/>
                <c:pt idx="0">
                  <c:v>0.01</c:v>
                </c:pt>
              </c:numCache>
            </c:numRef>
          </c:xVal>
          <c:yVal>
            <c:numRef>
              <c:f>' Model'!#REF!</c:f>
              <c:numCache>
                <c:ptCount val="1"/>
                <c:pt idx="0">
                  <c:v>1</c:v>
                </c:pt>
              </c:numCache>
            </c:numRef>
          </c:yVal>
          <c:smooth val="0"/>
        </c:ser>
        <c:ser>
          <c:idx val="2"/>
          <c:order val="1"/>
          <c:tx>
            <c:strRef>
              <c:f>' Model'!#REF!</c:f>
              <c:strCache>
                <c:ptCount val="1"/>
                <c:pt idx="0">
                  <c:v>#REF!</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 Model'!$A$17:$A$52</c:f>
              <c:numCache>
                <c:ptCount val="1"/>
                <c:pt idx="0">
                  <c:v>0.01</c:v>
                </c:pt>
              </c:numCache>
            </c:numRef>
          </c:xVal>
          <c:yVal>
            <c:numRef>
              <c:f>' Model'!#REF!</c:f>
              <c:numCache>
                <c:ptCount val="1"/>
                <c:pt idx="0">
                  <c:v>1</c:v>
                </c:pt>
              </c:numCache>
            </c:numRef>
          </c:yVal>
          <c:smooth val="0"/>
        </c:ser>
        <c:ser>
          <c:idx val="3"/>
          <c:order val="2"/>
          <c:tx>
            <c:strRef>
              <c:f>' Model'!#REF!</c:f>
              <c:strCache>
                <c:ptCount val="1"/>
                <c:pt idx="0">
                  <c:v>#REF!</c:v>
                </c:pt>
              </c:strCache>
            </c:strRef>
          </c:tx>
          <c:spPr>
            <a:ln w="3175">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CFFCC"/>
              </a:solidFill>
              <a:ln>
                <a:solidFill>
                  <a:srgbClr val="008000"/>
                </a:solidFill>
              </a:ln>
            </c:spPr>
          </c:marker>
          <c:xVal>
            <c:numRef>
              <c:f>' Model'!$A$17:$A$52</c:f>
              <c:numCache>
                <c:ptCount val="1"/>
                <c:pt idx="0">
                  <c:v>0.01</c:v>
                </c:pt>
              </c:numCache>
            </c:numRef>
          </c:xVal>
          <c:yVal>
            <c:numRef>
              <c:f>' Model'!#REF!</c:f>
              <c:numCache>
                <c:ptCount val="1"/>
                <c:pt idx="0">
                  <c:v>1</c:v>
                </c:pt>
              </c:numCache>
            </c:numRef>
          </c:yVal>
          <c:smooth val="0"/>
        </c:ser>
        <c:ser>
          <c:idx val="1"/>
          <c:order val="3"/>
          <c:tx>
            <c:strRef>
              <c:f>' Model'!#REF!</c:f>
              <c:strCache>
                <c:ptCount val="1"/>
                <c:pt idx="0">
                  <c:v>#REF!</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 Model'!$A$17:$A$52</c:f>
              <c:numCache>
                <c:ptCount val="1"/>
                <c:pt idx="0">
                  <c:v>0.01</c:v>
                </c:pt>
              </c:numCache>
            </c:numRef>
          </c:xVal>
          <c:yVal>
            <c:numRef>
              <c:f>' Model'!#REF!</c:f>
              <c:numCache>
                <c:ptCount val="1"/>
                <c:pt idx="0">
                  <c:v>1</c:v>
                </c:pt>
              </c:numCache>
            </c:numRef>
          </c:yVal>
          <c:smooth val="0"/>
        </c:ser>
        <c:ser>
          <c:idx val="4"/>
          <c:order val="4"/>
          <c:tx>
            <c:strRef>
              <c:f>' Model'!#REF!</c:f>
              <c:strCache>
                <c:ptCount val="1"/>
                <c:pt idx="0">
                  <c:v>#REF!</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 Model'!$A$17:$A$52</c:f>
              <c:numCache>
                <c:ptCount val="1"/>
                <c:pt idx="0">
                  <c:v>0.01</c:v>
                </c:pt>
              </c:numCache>
            </c:numRef>
          </c:xVal>
          <c:yVal>
            <c:numRef>
              <c:f>' Model'!#REF!</c:f>
              <c:numCache>
                <c:ptCount val="1"/>
                <c:pt idx="0">
                  <c:v>1</c:v>
                </c:pt>
              </c:numCache>
            </c:numRef>
          </c:yVal>
          <c:smooth val="0"/>
        </c:ser>
        <c:ser>
          <c:idx val="5"/>
          <c:order val="5"/>
          <c:tx>
            <c:strRef>
              <c:f>' Model'!#REF!</c:f>
              <c:strCache>
                <c:ptCount val="1"/>
                <c:pt idx="0">
                  <c:v>#REF!</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 Model'!$A$17:$A$52</c:f>
              <c:numCache>
                <c:ptCount val="1"/>
                <c:pt idx="0">
                  <c:v>0.01</c:v>
                </c:pt>
              </c:numCache>
            </c:numRef>
          </c:xVal>
          <c:yVal>
            <c:numRef>
              <c:f>' Model'!#REF!</c:f>
              <c:numCache>
                <c:ptCount val="1"/>
                <c:pt idx="0">
                  <c:v>1</c:v>
                </c:pt>
              </c:numCache>
            </c:numRef>
          </c:yVal>
          <c:smooth val="0"/>
        </c:ser>
        <c:ser>
          <c:idx val="6"/>
          <c:order val="6"/>
          <c:tx>
            <c:strRef>
              <c:f>' Model'!#REF!</c:f>
              <c:strCache>
                <c:ptCount val="1"/>
                <c:pt idx="0">
                  <c:v>#REF!</c:v>
                </c:pt>
              </c:strCache>
            </c:strRef>
          </c:tx>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 Model'!$A$17:$A$52</c:f>
              <c:numCache>
                <c:ptCount val="1"/>
                <c:pt idx="0">
                  <c:v>0.01</c:v>
                </c:pt>
              </c:numCache>
            </c:numRef>
          </c:xVal>
          <c:yVal>
            <c:numRef>
              <c:f>' Model'!#REF!</c:f>
              <c:numCache>
                <c:ptCount val="1"/>
                <c:pt idx="0">
                  <c:v>1</c:v>
                </c:pt>
              </c:numCache>
            </c:numRef>
          </c:yVal>
          <c:smooth val="0"/>
        </c:ser>
        <c:ser>
          <c:idx val="7"/>
          <c:order val="7"/>
          <c:tx>
            <c:strRef>
              <c:f>' Model'!#REF!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 Model'!$A$17:$A$52</c:f>
              <c:numCache>
                <c:ptCount val="1"/>
                <c:pt idx="0">
                  <c:v>0.01</c:v>
                </c:pt>
              </c:numCache>
            </c:numRef>
          </c:xVal>
          <c:yVal>
            <c:numRef>
              <c:f>' Model'!#REF!</c:f>
              <c:numCache>
                <c:ptCount val="1"/>
                <c:pt idx="0">
                  <c:v>1</c:v>
                </c:pt>
              </c:numCache>
            </c:numRef>
          </c:yVal>
          <c:smooth val="0"/>
        </c:ser>
        <c:axId val="46971239"/>
        <c:axId val="20087968"/>
      </c:scatterChart>
      <c:valAx>
        <c:axId val="46971239"/>
        <c:scaling>
          <c:orientation val="minMax"/>
          <c:max val="1.4"/>
          <c:min val="0"/>
        </c:scaling>
        <c:axPos val="b"/>
        <c:title>
          <c:tx>
            <c:rich>
              <a:bodyPr vert="horz" rot="0" anchor="ctr"/>
              <a:lstStyle/>
              <a:p>
                <a:pPr algn="ctr">
                  <a:defRPr/>
                </a:pPr>
                <a:r>
                  <a:rPr lang="en-US" cap="none" sz="800" b="0" i="0" u="none" baseline="0">
                    <a:latin typeface="Arial"/>
                    <a:ea typeface="Arial"/>
                    <a:cs typeface="Arial"/>
                  </a:rPr>
                  <a:t>Degree of saturation</a:t>
                </a:r>
              </a:p>
            </c:rich>
          </c:tx>
          <c:layout/>
          <c:overlay val="0"/>
          <c:spPr>
            <a:noFill/>
            <a:ln>
              <a:noFill/>
            </a:ln>
          </c:spPr>
        </c:title>
        <c:majorGridlines>
          <c:spPr>
            <a:ln w="12700">
              <a:solidFill>
                <a:srgbClr val="A0E0E0"/>
              </a:solidFill>
            </a:ln>
          </c:spPr>
        </c:majorGridlines>
        <c:delete val="0"/>
        <c:numFmt formatCode="0.00" sourceLinked="0"/>
        <c:majorTickMark val="in"/>
        <c:minorTickMark val="none"/>
        <c:tickLblPos val="nextTo"/>
        <c:crossAx val="20087968"/>
        <c:crosses val="autoZero"/>
        <c:crossBetween val="midCat"/>
        <c:dispUnits/>
        <c:majorUnit val="0.2"/>
        <c:minorUnit val="0.1"/>
      </c:valAx>
      <c:valAx>
        <c:axId val="20087968"/>
        <c:scaling>
          <c:orientation val="minMax"/>
          <c:max val="10"/>
        </c:scaling>
        <c:axPos val="l"/>
        <c:title>
          <c:tx>
            <c:rich>
              <a:bodyPr vert="horz" rot="-5400000" anchor="ctr"/>
              <a:lstStyle/>
              <a:p>
                <a:pPr algn="ctr">
                  <a:defRPr/>
                </a:pPr>
                <a:r>
                  <a:rPr lang="en-US" cap="none" sz="800" b="0" i="0" u="none" baseline="0">
                    <a:latin typeface="Arial"/>
                    <a:ea typeface="Arial"/>
                    <a:cs typeface="Arial"/>
                  </a:rPr>
                  <a:t>Traf. Frustr. Index, TFI (10 = best)</a:t>
                </a:r>
              </a:p>
            </c:rich>
          </c:tx>
          <c:layout/>
          <c:overlay val="0"/>
          <c:spPr>
            <a:noFill/>
            <a:ln>
              <a:noFill/>
            </a:ln>
          </c:spPr>
        </c:title>
        <c:majorGridlines>
          <c:spPr>
            <a:ln w="12700">
              <a:solidFill>
                <a:srgbClr val="A0E0E0"/>
              </a:solidFill>
            </a:ln>
          </c:spPr>
        </c:majorGridlines>
        <c:delete val="0"/>
        <c:numFmt formatCode="0" sourceLinked="0"/>
        <c:majorTickMark val="in"/>
        <c:minorTickMark val="none"/>
        <c:tickLblPos val="nextTo"/>
        <c:crossAx val="46971239"/>
        <c:crosses val="autoZero"/>
        <c:crossBetween val="midCat"/>
        <c:dispUnits/>
        <c:majorUnit val="2"/>
        <c:minorUnit val="1"/>
      </c:valAx>
      <c:spPr>
        <a:noFill/>
        <a:ln w="12700">
          <a:solidFill>
            <a:srgbClr val="808080"/>
          </a:solid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 Model'!#REF!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FF0000"/>
                </a:solidFill>
              </a:ln>
            </c:spPr>
          </c:marker>
          <c:xVal>
            <c:numRef>
              <c:f>' Model'!$D$17:$D$52</c:f>
              <c:numCache>
                <c:ptCount val="1"/>
                <c:pt idx="0">
                  <c:v>119.9927277208914</c:v>
                </c:pt>
              </c:numCache>
            </c:numRef>
          </c:xVal>
          <c:yVal>
            <c:numRef>
              <c:f>' Model'!#REF!</c:f>
              <c:numCache>
                <c:ptCount val="1"/>
                <c:pt idx="0">
                  <c:v>1</c:v>
                </c:pt>
              </c:numCache>
            </c:numRef>
          </c:yVal>
          <c:smooth val="0"/>
        </c:ser>
        <c:ser>
          <c:idx val="2"/>
          <c:order val="1"/>
          <c:tx>
            <c:strRef>
              <c:f>' Model'!#REF!</c:f>
              <c:strCache>
                <c:ptCount val="1"/>
                <c:pt idx="0">
                  <c:v>#REF!</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 Model'!$G$17:$G$52</c:f>
              <c:numCache>
                <c:ptCount val="1"/>
                <c:pt idx="0">
                  <c:v>99.98877794037793</c:v>
                </c:pt>
              </c:numCache>
            </c:numRef>
          </c:xVal>
          <c:yVal>
            <c:numRef>
              <c:f>' Model'!#REF!</c:f>
              <c:numCache>
                <c:ptCount val="1"/>
                <c:pt idx="0">
                  <c:v>1</c:v>
                </c:pt>
              </c:numCache>
            </c:numRef>
          </c:yVal>
          <c:smooth val="0"/>
        </c:ser>
        <c:ser>
          <c:idx val="3"/>
          <c:order val="2"/>
          <c:tx>
            <c:strRef>
              <c:f>' Model'!#REF!</c:f>
              <c:strCache>
                <c:ptCount val="1"/>
                <c:pt idx="0">
                  <c:v>#REF!</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CFFCC"/>
              </a:solidFill>
              <a:ln>
                <a:solidFill>
                  <a:srgbClr val="339933"/>
                </a:solidFill>
              </a:ln>
            </c:spPr>
          </c:marker>
          <c:xVal>
            <c:numRef>
              <c:f>' Model'!$N$17:$N$52</c:f>
              <c:numCache>
                <c:ptCount val="1"/>
                <c:pt idx="0">
                  <c:v>59.96769475714037</c:v>
                </c:pt>
              </c:numCache>
            </c:numRef>
          </c:xVal>
          <c:yVal>
            <c:numRef>
              <c:f>' Model'!#REF!</c:f>
              <c:numCache>
                <c:ptCount val="1"/>
                <c:pt idx="0">
                  <c:v>1</c:v>
                </c:pt>
              </c:numCache>
            </c:numRef>
          </c:yVal>
          <c:smooth val="0"/>
        </c:ser>
        <c:ser>
          <c:idx val="1"/>
          <c:order val="3"/>
          <c:tx>
            <c:strRef>
              <c:f>' Model'!#REF!</c:f>
              <c:strCache>
                <c:ptCount val="1"/>
                <c:pt idx="0">
                  <c:v>#REF!</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 Model'!#REF!</c:f>
              <c:strCache>
                <c:ptCount val="1"/>
                <c:pt idx="0">
                  <c:v>1</c:v>
                </c:pt>
              </c:strCache>
            </c:strRef>
          </c:xVal>
          <c:yVal>
            <c:numRef>
              <c:f>' Model'!#REF!</c:f>
              <c:numCache>
                <c:ptCount val="1"/>
                <c:pt idx="0">
                  <c:v>1</c:v>
                </c:pt>
              </c:numCache>
            </c:numRef>
          </c:yVal>
          <c:smooth val="0"/>
        </c:ser>
        <c:ser>
          <c:idx val="4"/>
          <c:order val="4"/>
          <c:tx>
            <c:strRef>
              <c:f>' Model'!#REF!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Good</c:name>
            <c:spPr>
              <a:ln w="25400">
                <a:solidFill>
                  <a:srgbClr val="339933"/>
                </a:solidFill>
              </a:ln>
            </c:spPr>
            <c:trendlineType val="linear"/>
            <c:forward val="19"/>
            <c:backward val="8.5"/>
            <c:dispEq val="0"/>
            <c:dispRSqr val="0"/>
          </c:trendline>
          <c:xVal>
            <c:numRef>
              <c:f>' Model'!$D$17:$D$52</c:f>
              <c:numCache>
                <c:ptCount val="1"/>
                <c:pt idx="0">
                  <c:v>119.9927277208914</c:v>
                </c:pt>
              </c:numCache>
            </c:numRef>
          </c:xVal>
          <c:yVal>
            <c:numRef>
              <c:f>' Model'!#REF!</c:f>
              <c:numCache>
                <c:ptCount val="1"/>
                <c:pt idx="0">
                  <c:v>1</c:v>
                </c:pt>
              </c:numCache>
            </c:numRef>
          </c:yVal>
          <c:smooth val="0"/>
        </c:ser>
        <c:ser>
          <c:idx val="5"/>
          <c:order val="5"/>
          <c:tx>
            <c:strRef>
              <c:f>' Model'!#REF!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Fair</c:name>
            <c:spPr>
              <a:ln w="25400">
                <a:solidFill>
                  <a:srgbClr val="CC99FF"/>
                </a:solidFill>
              </a:ln>
            </c:spPr>
            <c:trendlineType val="linear"/>
            <c:forward val="19"/>
            <c:backward val="8.5"/>
            <c:dispEq val="0"/>
            <c:dispRSqr val="0"/>
          </c:trendline>
          <c:xVal>
            <c:numRef>
              <c:f>' Model'!$D$17:$D$52</c:f>
              <c:numCache>
                <c:ptCount val="1"/>
                <c:pt idx="0">
                  <c:v>119.9927277208914</c:v>
                </c:pt>
              </c:numCache>
            </c:numRef>
          </c:xVal>
          <c:yVal>
            <c:numRef>
              <c:f>' Model'!#REF!</c:f>
              <c:numCache>
                <c:ptCount val="1"/>
                <c:pt idx="0">
                  <c:v>1</c:v>
                </c:pt>
              </c:numCache>
            </c:numRef>
          </c:yVal>
          <c:smooth val="0"/>
        </c:ser>
        <c:ser>
          <c:idx val="6"/>
          <c:order val="6"/>
          <c:tx>
            <c:strRef>
              <c:f>' Model'!#REF!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Poor</c:name>
            <c:spPr>
              <a:ln w="25400">
                <a:solidFill>
                  <a:srgbClr val="FF8080"/>
                </a:solidFill>
                <a:prstDash val="sysDot"/>
              </a:ln>
            </c:spPr>
            <c:trendlineType val="linear"/>
            <c:forward val="19"/>
            <c:backward val="8.5"/>
            <c:dispEq val="0"/>
            <c:dispRSqr val="0"/>
          </c:trendline>
          <c:xVal>
            <c:numRef>
              <c:f>' Model'!$D$17:$D$52</c:f>
              <c:numCache>
                <c:ptCount val="1"/>
                <c:pt idx="0">
                  <c:v>119.9927277208914</c:v>
                </c:pt>
              </c:numCache>
            </c:numRef>
          </c:xVal>
          <c:yVal>
            <c:numRef>
              <c:f>' Model'!#REF!</c:f>
              <c:numCache>
                <c:ptCount val="1"/>
                <c:pt idx="0">
                  <c:v>1</c:v>
                </c:pt>
              </c:numCache>
            </c:numRef>
          </c:yVal>
          <c:smooth val="0"/>
        </c:ser>
        <c:ser>
          <c:idx val="7"/>
          <c:order val="7"/>
          <c:tx>
            <c:strRef>
              <c:f>' Model'!#REF!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Very Poor</c:name>
            <c:spPr>
              <a:ln w="25400">
                <a:solidFill>
                  <a:srgbClr val="FF0000"/>
                </a:solidFill>
              </a:ln>
            </c:spPr>
            <c:trendlineType val="linear"/>
            <c:forward val="19"/>
            <c:backward val="8.5"/>
            <c:dispEq val="0"/>
            <c:dispRSqr val="0"/>
          </c:trendline>
          <c:xVal>
            <c:numRef>
              <c:f>' Model'!$D$17:$D$52</c:f>
              <c:numCache>
                <c:ptCount val="1"/>
                <c:pt idx="0">
                  <c:v>119.9927277208914</c:v>
                </c:pt>
              </c:numCache>
            </c:numRef>
          </c:xVal>
          <c:yVal>
            <c:numRef>
              <c:f>' Model'!#REF!</c:f>
              <c:numCache>
                <c:ptCount val="1"/>
                <c:pt idx="0">
                  <c:v>1</c:v>
                </c:pt>
              </c:numCache>
            </c:numRef>
          </c:yVal>
          <c:smooth val="0"/>
        </c:ser>
        <c:axId val="46573985"/>
        <c:axId val="16512682"/>
      </c:scatterChart>
      <c:valAx>
        <c:axId val="46573985"/>
        <c:scaling>
          <c:orientation val="maxMin"/>
          <c:max val="120"/>
          <c:min val="0"/>
        </c:scaling>
        <c:axPos val="b"/>
        <c:title>
          <c:tx>
            <c:rich>
              <a:bodyPr vert="horz" rot="0" anchor="ctr"/>
              <a:lstStyle/>
              <a:p>
                <a:pPr algn="ctr">
                  <a:defRPr/>
                </a:pPr>
                <a:r>
                  <a:rPr lang="en-US" cap="none" sz="800" b="0" i="0" u="none" baseline="0">
                    <a:latin typeface="Arial"/>
                    <a:ea typeface="Arial"/>
                    <a:cs typeface="Arial"/>
                  </a:rPr>
                  <a:t>Speed (km/h)</a:t>
                </a:r>
              </a:p>
            </c:rich>
          </c:tx>
          <c:layout/>
          <c:overlay val="0"/>
          <c:spPr>
            <a:noFill/>
            <a:ln>
              <a:noFill/>
            </a:ln>
          </c:spPr>
        </c:title>
        <c:majorGridlines>
          <c:spPr>
            <a:ln w="12700">
              <a:solidFill>
                <a:srgbClr val="A0E0E0"/>
              </a:solidFill>
            </a:ln>
          </c:spPr>
        </c:majorGridlines>
        <c:delete val="0"/>
        <c:numFmt formatCode="0" sourceLinked="0"/>
        <c:majorTickMark val="in"/>
        <c:minorTickMark val="none"/>
        <c:tickLblPos val="nextTo"/>
        <c:crossAx val="16512682"/>
        <c:crosses val="autoZero"/>
        <c:crossBetween val="midCat"/>
        <c:dispUnits/>
        <c:majorUnit val="20"/>
        <c:minorUnit val="10"/>
      </c:valAx>
      <c:valAx>
        <c:axId val="16512682"/>
        <c:scaling>
          <c:orientation val="minMax"/>
          <c:max val="10"/>
        </c:scaling>
        <c:axPos val="r"/>
        <c:title>
          <c:tx>
            <c:rich>
              <a:bodyPr vert="horz" rot="-5400000" anchor="ctr"/>
              <a:lstStyle/>
              <a:p>
                <a:pPr algn="ctr">
                  <a:defRPr/>
                </a:pPr>
                <a:r>
                  <a:rPr lang="en-US" cap="none" sz="800" b="0" i="0" u="none" baseline="0">
                    <a:latin typeface="Arial"/>
                    <a:ea typeface="Arial"/>
                    <a:cs typeface="Arial"/>
                  </a:rPr>
                  <a:t>Traf. Frustr. Index, TFI (10 = best)</a:t>
                </a:r>
              </a:p>
            </c:rich>
          </c:tx>
          <c:layout/>
          <c:overlay val="0"/>
          <c:spPr>
            <a:noFill/>
            <a:ln>
              <a:noFill/>
            </a:ln>
          </c:spPr>
        </c:title>
        <c:majorGridlines>
          <c:spPr>
            <a:ln w="12700">
              <a:solidFill>
                <a:srgbClr val="A0E0E0"/>
              </a:solidFill>
            </a:ln>
          </c:spPr>
        </c:majorGridlines>
        <c:delete val="0"/>
        <c:numFmt formatCode="0" sourceLinked="0"/>
        <c:majorTickMark val="in"/>
        <c:minorTickMark val="none"/>
        <c:tickLblPos val="nextTo"/>
        <c:crossAx val="46573985"/>
        <c:crosses val="autoZero"/>
        <c:crossBetween val="midCat"/>
        <c:dispUnits/>
        <c:majorUnit val="2"/>
        <c:minorUnit val="1"/>
      </c:valAx>
      <c:spPr>
        <a:noFill/>
        <a:ln w="12700">
          <a:solidFill>
            <a:srgbClr val="808080"/>
          </a:solidFill>
        </a:ln>
      </c:spPr>
    </c:plotArea>
    <c:legend>
      <c:legendPos val="r"/>
      <c:legendEntry>
        <c:idx val="4"/>
        <c:delete val="1"/>
      </c:legendEntry>
      <c:legendEntry>
        <c:idx val="5"/>
        <c:delete val="1"/>
      </c:legendEntry>
      <c:legendEntry>
        <c:idx val="6"/>
        <c:delete val="1"/>
      </c:legendEntry>
      <c:legendEntry>
        <c:idx val="7"/>
        <c:delete val="1"/>
      </c:legendEntry>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 Model'!#REF!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FF0000"/>
                </a:solidFill>
              </a:ln>
            </c:spPr>
          </c:marker>
          <c:xVal>
            <c:strRef>
              <c:f>' Model'!#REF!</c:f>
              <c:strCache>
                <c:ptCount val="1"/>
                <c:pt idx="0">
                  <c:v>1</c:v>
                </c:pt>
              </c:strCache>
            </c:strRef>
          </c:xVal>
          <c:yVal>
            <c:numRef>
              <c:f>' Model'!#REF!</c:f>
              <c:numCache>
                <c:ptCount val="1"/>
                <c:pt idx="0">
                  <c:v>1</c:v>
                </c:pt>
              </c:numCache>
            </c:numRef>
          </c:yVal>
          <c:smooth val="0"/>
        </c:ser>
        <c:ser>
          <c:idx val="2"/>
          <c:order val="1"/>
          <c:tx>
            <c:strRef>
              <c:f>' Model'!#REF!</c:f>
              <c:strCache>
                <c:ptCount val="1"/>
                <c:pt idx="0">
                  <c:v>#REF!</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strRef>
              <c:f>' Model'!#REF!</c:f>
              <c:strCache>
                <c:ptCount val="1"/>
                <c:pt idx="0">
                  <c:v>1</c:v>
                </c:pt>
              </c:strCache>
            </c:strRef>
          </c:xVal>
          <c:yVal>
            <c:numRef>
              <c:f>' Model'!#REF!</c:f>
              <c:numCache>
                <c:ptCount val="1"/>
                <c:pt idx="0">
                  <c:v>1</c:v>
                </c:pt>
              </c:numCache>
            </c:numRef>
          </c:yVal>
          <c:smooth val="0"/>
        </c:ser>
        <c:ser>
          <c:idx val="7"/>
          <c:order val="2"/>
          <c:tx>
            <c:strRef>
              <c:f>' Model'!#REF!</c:f>
              <c:strCache>
                <c:ptCount val="1"/>
                <c:pt idx="0">
                  <c:v>#REF!</c:v>
                </c:pt>
              </c:strCache>
            </c:strRef>
          </c:tx>
          <c:spPr>
            <a:ln w="3175">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CFFCC"/>
              </a:solidFill>
              <a:ln>
                <a:solidFill>
                  <a:srgbClr val="008000"/>
                </a:solidFill>
              </a:ln>
            </c:spPr>
          </c:marker>
          <c:xVal>
            <c:strRef>
              <c:f>' Model'!#REF!</c:f>
              <c:strCache>
                <c:ptCount val="1"/>
                <c:pt idx="0">
                  <c:v>1</c:v>
                </c:pt>
              </c:strCache>
            </c:strRef>
          </c:xVal>
          <c:yVal>
            <c:numRef>
              <c:f>' Model'!#REF!</c:f>
              <c:numCache>
                <c:ptCount val="1"/>
                <c:pt idx="0">
                  <c:v>1</c:v>
                </c:pt>
              </c:numCache>
            </c:numRef>
          </c:yVal>
          <c:smooth val="0"/>
        </c:ser>
        <c:ser>
          <c:idx val="1"/>
          <c:order val="3"/>
          <c:tx>
            <c:strRef>
              <c:f>' Model'!#REF!</c:f>
              <c:strCache>
                <c:ptCount val="1"/>
                <c:pt idx="0">
                  <c:v>#REF!</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 Model'!#REF!</c:f>
              <c:strCache>
                <c:ptCount val="1"/>
                <c:pt idx="0">
                  <c:v>1</c:v>
                </c:pt>
              </c:strCache>
            </c:strRef>
          </c:xVal>
          <c:yVal>
            <c:numRef>
              <c:f>' Model'!#REF!</c:f>
              <c:numCache>
                <c:ptCount val="1"/>
                <c:pt idx="0">
                  <c:v>1</c:v>
                </c:pt>
              </c:numCache>
            </c:numRef>
          </c:yVal>
          <c:smooth val="0"/>
        </c:ser>
        <c:ser>
          <c:idx val="3"/>
          <c:order val="4"/>
          <c:tx>
            <c:strRef>
              <c:f>' Model'!#REF!</c:f>
              <c:strCache>
                <c:ptCount val="1"/>
                <c:pt idx="0">
                  <c:v>#REF!</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 Model'!#REF!</c:f>
              <c:strCache>
                <c:ptCount val="1"/>
                <c:pt idx="0">
                  <c:v>1</c:v>
                </c:pt>
              </c:strCache>
            </c:strRef>
          </c:xVal>
          <c:yVal>
            <c:numRef>
              <c:f>' Model'!#REF!</c:f>
              <c:numCache>
                <c:ptCount val="1"/>
                <c:pt idx="0">
                  <c:v>1</c:v>
                </c:pt>
              </c:numCache>
            </c:numRef>
          </c:yVal>
          <c:smooth val="0"/>
        </c:ser>
        <c:ser>
          <c:idx val="4"/>
          <c:order val="5"/>
          <c:tx>
            <c:strRef>
              <c:f>' Model'!#REF!</c:f>
              <c:strCache>
                <c:ptCount val="1"/>
                <c:pt idx="0">
                  <c:v>#REF!</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 Model'!#REF!</c:f>
              <c:strCache>
                <c:ptCount val="1"/>
                <c:pt idx="0">
                  <c:v>1</c:v>
                </c:pt>
              </c:strCache>
            </c:strRef>
          </c:xVal>
          <c:yVal>
            <c:numRef>
              <c:f>' Model'!#REF!</c:f>
              <c:numCache>
                <c:ptCount val="1"/>
                <c:pt idx="0">
                  <c:v>1</c:v>
                </c:pt>
              </c:numCache>
            </c:numRef>
          </c:yVal>
          <c:smooth val="0"/>
        </c:ser>
        <c:ser>
          <c:idx val="5"/>
          <c:order val="6"/>
          <c:tx>
            <c:strRef>
              <c:f>' Model'!#REF!</c:f>
              <c:strCache>
                <c:ptCount val="1"/>
                <c:pt idx="0">
                  <c:v>#REF!</c:v>
                </c:pt>
              </c:strCache>
            </c:strRef>
          </c:tx>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 Model'!#REF!</c:f>
              <c:strCache>
                <c:ptCount val="1"/>
                <c:pt idx="0">
                  <c:v>1</c:v>
                </c:pt>
              </c:strCache>
            </c:strRef>
          </c:xVal>
          <c:yVal>
            <c:numRef>
              <c:f>' Model'!#REF!</c:f>
              <c:numCache>
                <c:ptCount val="1"/>
                <c:pt idx="0">
                  <c:v>1</c:v>
                </c:pt>
              </c:numCache>
            </c:numRef>
          </c:yVal>
          <c:smooth val="0"/>
        </c:ser>
        <c:ser>
          <c:idx val="6"/>
          <c:order val="7"/>
          <c:tx>
            <c:strRef>
              <c:f>' Model'!#REF!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 Model'!#REF!</c:f>
              <c:strCache>
                <c:ptCount val="1"/>
                <c:pt idx="0">
                  <c:v>1</c:v>
                </c:pt>
              </c:strCache>
            </c:strRef>
          </c:xVal>
          <c:yVal>
            <c:numRef>
              <c:f>' Model'!#REF!</c:f>
              <c:numCache>
                <c:ptCount val="1"/>
                <c:pt idx="0">
                  <c:v>1</c:v>
                </c:pt>
              </c:numCache>
            </c:numRef>
          </c:yVal>
          <c:smooth val="0"/>
        </c:ser>
        <c:axId val="14396411"/>
        <c:axId val="62458836"/>
      </c:scatterChart>
      <c:valAx>
        <c:axId val="14396411"/>
        <c:scaling>
          <c:orientation val="minMax"/>
          <c:max val="6"/>
          <c:min val="0"/>
        </c:scaling>
        <c:axPos val="b"/>
        <c:title>
          <c:tx>
            <c:rich>
              <a:bodyPr vert="horz" rot="0" anchor="ctr"/>
              <a:lstStyle/>
              <a:p>
                <a:pPr algn="ctr">
                  <a:defRPr/>
                </a:pPr>
                <a:r>
                  <a:rPr lang="en-US" cap="none" sz="800" b="0" i="0" u="none" baseline="0">
                    <a:latin typeface="Arial"/>
                    <a:ea typeface="Arial"/>
                    <a:cs typeface="Arial"/>
                  </a:rPr>
                  <a:t>Delay (min/km))</a:t>
                </a:r>
              </a:p>
            </c:rich>
          </c:tx>
          <c:layout/>
          <c:overlay val="0"/>
          <c:spPr>
            <a:noFill/>
            <a:ln>
              <a:noFill/>
            </a:ln>
          </c:spPr>
        </c:title>
        <c:majorGridlines>
          <c:spPr>
            <a:ln w="12700">
              <a:solidFill>
                <a:srgbClr val="A0E0E0"/>
              </a:solidFill>
            </a:ln>
          </c:spPr>
        </c:majorGridlines>
        <c:delete val="0"/>
        <c:numFmt formatCode="0.00" sourceLinked="0"/>
        <c:majorTickMark val="in"/>
        <c:minorTickMark val="none"/>
        <c:tickLblPos val="nextTo"/>
        <c:crossAx val="62458836"/>
        <c:crosses val="autoZero"/>
        <c:crossBetween val="midCat"/>
        <c:dispUnits/>
        <c:majorUnit val="1"/>
        <c:minorUnit val="0.5"/>
      </c:valAx>
      <c:valAx>
        <c:axId val="62458836"/>
        <c:scaling>
          <c:orientation val="minMax"/>
          <c:max val="10"/>
        </c:scaling>
        <c:axPos val="l"/>
        <c:title>
          <c:tx>
            <c:rich>
              <a:bodyPr vert="horz" rot="-5400000" anchor="ctr"/>
              <a:lstStyle/>
              <a:p>
                <a:pPr algn="ctr">
                  <a:defRPr/>
                </a:pPr>
                <a:r>
                  <a:rPr lang="en-US" cap="none" sz="800" b="0" i="0" u="none" baseline="0">
                    <a:latin typeface="Arial"/>
                    <a:ea typeface="Arial"/>
                    <a:cs typeface="Arial"/>
                  </a:rPr>
                  <a:t>Traf. Frustr. Index, TFI(10=best)</a:t>
                </a:r>
              </a:p>
            </c:rich>
          </c:tx>
          <c:layout/>
          <c:overlay val="0"/>
          <c:spPr>
            <a:noFill/>
            <a:ln>
              <a:noFill/>
            </a:ln>
          </c:spPr>
        </c:title>
        <c:majorGridlines>
          <c:spPr>
            <a:ln w="12700">
              <a:solidFill>
                <a:srgbClr val="A0E0E0"/>
              </a:solidFill>
            </a:ln>
          </c:spPr>
        </c:majorGridlines>
        <c:delete val="0"/>
        <c:numFmt formatCode="0" sourceLinked="0"/>
        <c:majorTickMark val="in"/>
        <c:minorTickMark val="none"/>
        <c:tickLblPos val="nextTo"/>
        <c:crossAx val="14396411"/>
        <c:crosses val="autoZero"/>
        <c:crossBetween val="midCat"/>
        <c:dispUnits/>
        <c:majorUnit val="2"/>
        <c:minorUnit val="1"/>
      </c:valAx>
      <c:spPr>
        <a:noFill/>
        <a:ln w="12700">
          <a:solidFill>
            <a:srgbClr val="808080"/>
          </a:solidFill>
        </a:ln>
      </c:spPr>
    </c:plotArea>
    <c:legend>
      <c:legendPos val="r"/>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 Model'!#REF!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FF0000"/>
                </a:solidFill>
              </a:ln>
            </c:spPr>
          </c:marker>
          <c:xVal>
            <c:strRef>
              <c:f>' Model'!#REF!</c:f>
              <c:strCache>
                <c:ptCount val="1"/>
                <c:pt idx="0">
                  <c:v>1</c:v>
                </c:pt>
              </c:strCache>
            </c:strRef>
          </c:xVal>
          <c:yVal>
            <c:numRef>
              <c:f>' Model'!#REF!</c:f>
              <c:numCache>
                <c:ptCount val="1"/>
                <c:pt idx="0">
                  <c:v>1</c:v>
                </c:pt>
              </c:numCache>
            </c:numRef>
          </c:yVal>
          <c:smooth val="0"/>
        </c:ser>
        <c:ser>
          <c:idx val="2"/>
          <c:order val="1"/>
          <c:tx>
            <c:strRef>
              <c:f>' Model'!#REF!</c:f>
              <c:strCache>
                <c:ptCount val="1"/>
                <c:pt idx="0">
                  <c:v>#REF!</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strRef>
              <c:f>' Model'!#REF!</c:f>
              <c:strCache>
                <c:ptCount val="1"/>
                <c:pt idx="0">
                  <c:v>1</c:v>
                </c:pt>
              </c:strCache>
            </c:strRef>
          </c:xVal>
          <c:yVal>
            <c:numRef>
              <c:f>' Model'!#REF!</c:f>
              <c:numCache>
                <c:ptCount val="1"/>
                <c:pt idx="0">
                  <c:v>1</c:v>
                </c:pt>
              </c:numCache>
            </c:numRef>
          </c:yVal>
          <c:smooth val="0"/>
        </c:ser>
        <c:ser>
          <c:idx val="3"/>
          <c:order val="2"/>
          <c:tx>
            <c:strRef>
              <c:f>' Model'!#REF!</c:f>
              <c:strCache>
                <c:ptCount val="1"/>
                <c:pt idx="0">
                  <c:v>#REF!</c:v>
                </c:pt>
              </c:strCache>
            </c:strRef>
          </c:tx>
          <c:spPr>
            <a:ln w="3175">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CFFCC"/>
              </a:solidFill>
              <a:ln>
                <a:solidFill>
                  <a:srgbClr val="008000"/>
                </a:solidFill>
              </a:ln>
            </c:spPr>
          </c:marker>
          <c:xVal>
            <c:strRef>
              <c:f>' Model'!#REF!</c:f>
              <c:strCache>
                <c:ptCount val="1"/>
                <c:pt idx="0">
                  <c:v>1</c:v>
                </c:pt>
              </c:strCache>
            </c:strRef>
          </c:xVal>
          <c:yVal>
            <c:numRef>
              <c:f>' Model'!#REF!</c:f>
              <c:numCache>
                <c:ptCount val="1"/>
                <c:pt idx="0">
                  <c:v>1</c:v>
                </c:pt>
              </c:numCache>
            </c:numRef>
          </c:yVal>
          <c:smooth val="0"/>
        </c:ser>
        <c:ser>
          <c:idx val="1"/>
          <c:order val="3"/>
          <c:tx>
            <c:strRef>
              <c:f>' Model'!#REF!</c:f>
              <c:strCache>
                <c:ptCount val="1"/>
                <c:pt idx="0">
                  <c:v>#REF!</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 Model'!#REF!</c:f>
              <c:strCache>
                <c:ptCount val="1"/>
                <c:pt idx="0">
                  <c:v>1</c:v>
                </c:pt>
              </c:strCache>
            </c:strRef>
          </c:xVal>
          <c:yVal>
            <c:numRef>
              <c:f>' Model'!#REF!</c:f>
              <c:numCache>
                <c:ptCount val="1"/>
                <c:pt idx="0">
                  <c:v>1</c:v>
                </c:pt>
              </c:numCache>
            </c:numRef>
          </c:yVal>
          <c:smooth val="0"/>
        </c:ser>
        <c:axId val="25258613"/>
        <c:axId val="26000926"/>
      </c:scatterChart>
      <c:valAx>
        <c:axId val="25258613"/>
        <c:scaling>
          <c:orientation val="minMax"/>
          <c:max val="1"/>
          <c:min val="-1"/>
        </c:scaling>
        <c:axPos val="b"/>
        <c:title>
          <c:tx>
            <c:rich>
              <a:bodyPr vert="horz" rot="0" anchor="ctr"/>
              <a:lstStyle/>
              <a:p>
                <a:pPr algn="ctr">
                  <a:defRPr/>
                </a:pPr>
                <a:r>
                  <a:rPr lang="en-US" cap="none" sz="800" b="0" i="0" u="none" baseline="0">
                    <a:latin typeface="Arial"/>
                    <a:ea typeface="Arial"/>
                    <a:cs typeface="Arial"/>
                  </a:rPr>
                  <a:t>Log of delay (min/km)</a:t>
                </a:r>
              </a:p>
            </c:rich>
          </c:tx>
          <c:layout/>
          <c:overlay val="0"/>
          <c:spPr>
            <a:noFill/>
            <a:ln>
              <a:noFill/>
            </a:ln>
          </c:spPr>
        </c:title>
        <c:majorGridlines>
          <c:spPr>
            <a:ln w="12700">
              <a:solidFill>
                <a:srgbClr val="A0E0E0"/>
              </a:solidFill>
            </a:ln>
          </c:spPr>
        </c:majorGridlines>
        <c:delete val="0"/>
        <c:numFmt formatCode="0.0" sourceLinked="0"/>
        <c:majorTickMark val="in"/>
        <c:minorTickMark val="none"/>
        <c:tickLblPos val="nextTo"/>
        <c:crossAx val="26000926"/>
        <c:crossesAt val="0"/>
        <c:crossBetween val="midCat"/>
        <c:dispUnits/>
        <c:majorUnit val="0.2"/>
        <c:minorUnit val="0.1"/>
      </c:valAx>
      <c:valAx>
        <c:axId val="26000926"/>
        <c:scaling>
          <c:orientation val="minMax"/>
          <c:max val="10"/>
        </c:scaling>
        <c:axPos val="l"/>
        <c:title>
          <c:tx>
            <c:rich>
              <a:bodyPr vert="horz" rot="-5400000" anchor="ctr"/>
              <a:lstStyle/>
              <a:p>
                <a:pPr algn="ctr">
                  <a:defRPr/>
                </a:pPr>
                <a:r>
                  <a:rPr lang="en-US" cap="none" sz="800" b="0" i="0" u="none" baseline="0">
                    <a:latin typeface="Arial"/>
                    <a:ea typeface="Arial"/>
                    <a:cs typeface="Arial"/>
                  </a:rPr>
                  <a:t>Travel Time Index,TTI (10 = best)</a:t>
                </a:r>
              </a:p>
            </c:rich>
          </c:tx>
          <c:layout/>
          <c:overlay val="0"/>
          <c:spPr>
            <a:noFill/>
            <a:ln>
              <a:noFill/>
            </a:ln>
          </c:spPr>
        </c:title>
        <c:majorGridlines>
          <c:spPr>
            <a:ln w="12700">
              <a:solidFill>
                <a:srgbClr val="A0E0E0"/>
              </a:solidFill>
            </a:ln>
          </c:spPr>
        </c:majorGridlines>
        <c:delete val="0"/>
        <c:numFmt formatCode="0" sourceLinked="0"/>
        <c:majorTickMark val="in"/>
        <c:minorTickMark val="none"/>
        <c:tickLblPos val="nextTo"/>
        <c:crossAx val="25258613"/>
        <c:crosses val="autoZero"/>
        <c:crossBetween val="midCat"/>
        <c:dispUnits/>
        <c:majorUnit val="2"/>
        <c:minorUnit val="1"/>
      </c:valAx>
      <c:spPr>
        <a:noFill/>
        <a:ln w="12700">
          <a:solidFill>
            <a:srgbClr val="808080"/>
          </a:solid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 Model'!#REF!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FF0000"/>
                </a:solidFill>
              </a:ln>
            </c:spPr>
          </c:marker>
          <c:xVal>
            <c:strRef>
              <c:f>' Model'!#REF!</c:f>
              <c:strCache>
                <c:ptCount val="1"/>
                <c:pt idx="0">
                  <c:v>1</c:v>
                </c:pt>
              </c:strCache>
            </c:strRef>
          </c:xVal>
          <c:yVal>
            <c:numRef>
              <c:f>' Model'!#REF!</c:f>
              <c:numCache>
                <c:ptCount val="1"/>
                <c:pt idx="0">
                  <c:v>1</c:v>
                </c:pt>
              </c:numCache>
            </c:numRef>
          </c:yVal>
          <c:smooth val="0"/>
        </c:ser>
        <c:ser>
          <c:idx val="2"/>
          <c:order val="1"/>
          <c:tx>
            <c:strRef>
              <c:f>' Model'!#REF!</c:f>
              <c:strCache>
                <c:ptCount val="1"/>
                <c:pt idx="0">
                  <c:v>#REF!</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strRef>
              <c:f>' Model'!#REF!</c:f>
              <c:strCache>
                <c:ptCount val="1"/>
                <c:pt idx="0">
                  <c:v>1</c:v>
                </c:pt>
              </c:strCache>
            </c:strRef>
          </c:xVal>
          <c:yVal>
            <c:numRef>
              <c:f>' Model'!#REF!</c:f>
              <c:numCache>
                <c:ptCount val="1"/>
                <c:pt idx="0">
                  <c:v>1</c:v>
                </c:pt>
              </c:numCache>
            </c:numRef>
          </c:yVal>
          <c:smooth val="0"/>
        </c:ser>
        <c:ser>
          <c:idx val="3"/>
          <c:order val="2"/>
          <c:tx>
            <c:strRef>
              <c:f>' Model'!#REF!</c:f>
              <c:strCache>
                <c:ptCount val="1"/>
                <c:pt idx="0">
                  <c:v>#REF!</c:v>
                </c:pt>
              </c:strCache>
            </c:strRef>
          </c:tx>
          <c:spPr>
            <a:ln w="3175">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CFFCC"/>
              </a:solidFill>
              <a:ln>
                <a:solidFill>
                  <a:srgbClr val="008000"/>
                </a:solidFill>
              </a:ln>
            </c:spPr>
          </c:marker>
          <c:xVal>
            <c:strRef>
              <c:f>' Model'!#REF!</c:f>
              <c:strCache>
                <c:ptCount val="1"/>
                <c:pt idx="0">
                  <c:v>1</c:v>
                </c:pt>
              </c:strCache>
            </c:strRef>
          </c:xVal>
          <c:yVal>
            <c:numRef>
              <c:f>' Model'!#REF!</c:f>
              <c:numCache>
                <c:ptCount val="1"/>
                <c:pt idx="0">
                  <c:v>1</c:v>
                </c:pt>
              </c:numCache>
            </c:numRef>
          </c:yVal>
          <c:smooth val="0"/>
        </c:ser>
        <c:ser>
          <c:idx val="1"/>
          <c:order val="3"/>
          <c:tx>
            <c:strRef>
              <c:f>' Model'!#REF!</c:f>
              <c:strCache>
                <c:ptCount val="1"/>
                <c:pt idx="0">
                  <c:v>#REF!</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 Model'!#REF!</c:f>
              <c:strCache>
                <c:ptCount val="1"/>
                <c:pt idx="0">
                  <c:v>1</c:v>
                </c:pt>
              </c:strCache>
            </c:strRef>
          </c:xVal>
          <c:yVal>
            <c:numRef>
              <c:f>' Model'!#REF!</c:f>
              <c:numCache>
                <c:ptCount val="1"/>
                <c:pt idx="0">
                  <c:v>1</c:v>
                </c:pt>
              </c:numCache>
            </c:numRef>
          </c:yVal>
          <c:smooth val="0"/>
        </c:ser>
        <c:axId val="32681743"/>
        <c:axId val="25700232"/>
      </c:scatterChart>
      <c:valAx>
        <c:axId val="32681743"/>
        <c:scaling>
          <c:orientation val="minMax"/>
          <c:max val="1"/>
          <c:min val="-1"/>
        </c:scaling>
        <c:axPos val="b"/>
        <c:title>
          <c:tx>
            <c:rich>
              <a:bodyPr vert="horz" rot="0" anchor="ctr"/>
              <a:lstStyle/>
              <a:p>
                <a:pPr algn="ctr">
                  <a:defRPr/>
                </a:pPr>
                <a:r>
                  <a:rPr lang="en-US" cap="none" sz="800" b="0" i="0" u="none" baseline="0">
                    <a:latin typeface="Arial"/>
                    <a:ea typeface="Arial"/>
                    <a:cs typeface="Arial"/>
                  </a:rPr>
                  <a:t>Log of delay (min/km)</a:t>
                </a:r>
              </a:p>
            </c:rich>
          </c:tx>
          <c:layout/>
          <c:overlay val="0"/>
          <c:spPr>
            <a:noFill/>
            <a:ln>
              <a:noFill/>
            </a:ln>
          </c:spPr>
        </c:title>
        <c:majorGridlines>
          <c:spPr>
            <a:ln w="12700">
              <a:solidFill>
                <a:srgbClr val="A0E0E0"/>
              </a:solidFill>
            </a:ln>
          </c:spPr>
        </c:majorGridlines>
        <c:delete val="0"/>
        <c:numFmt formatCode="0.0" sourceLinked="0"/>
        <c:majorTickMark val="in"/>
        <c:minorTickMark val="none"/>
        <c:tickLblPos val="nextTo"/>
        <c:crossAx val="25700232"/>
        <c:crossesAt val="0"/>
        <c:crossBetween val="midCat"/>
        <c:dispUnits/>
        <c:majorUnit val="0.2"/>
        <c:minorUnit val="0.1"/>
      </c:valAx>
      <c:valAx>
        <c:axId val="25700232"/>
        <c:scaling>
          <c:orientation val="minMax"/>
          <c:max val="10"/>
        </c:scaling>
        <c:axPos val="l"/>
        <c:title>
          <c:tx>
            <c:rich>
              <a:bodyPr vert="horz" rot="-5400000" anchor="ctr"/>
              <a:lstStyle/>
              <a:p>
                <a:pPr algn="ctr">
                  <a:defRPr/>
                </a:pPr>
                <a:r>
                  <a:rPr lang="en-US" cap="none" sz="800" b="0" i="0" u="none" baseline="0">
                    <a:latin typeface="Arial"/>
                    <a:ea typeface="Arial"/>
                    <a:cs typeface="Arial"/>
                  </a:rPr>
                  <a:t>Traf. Frustr. Index, TFI (10=best)</a:t>
                </a:r>
              </a:p>
            </c:rich>
          </c:tx>
          <c:layout/>
          <c:overlay val="0"/>
          <c:spPr>
            <a:noFill/>
            <a:ln>
              <a:noFill/>
            </a:ln>
          </c:spPr>
        </c:title>
        <c:majorGridlines>
          <c:spPr>
            <a:ln w="12700">
              <a:solidFill>
                <a:srgbClr val="A0E0E0"/>
              </a:solidFill>
            </a:ln>
          </c:spPr>
        </c:majorGridlines>
        <c:delete val="0"/>
        <c:numFmt formatCode="0" sourceLinked="0"/>
        <c:majorTickMark val="in"/>
        <c:minorTickMark val="none"/>
        <c:tickLblPos val="nextTo"/>
        <c:crossAx val="32681743"/>
        <c:crosses val="autoZero"/>
        <c:crossBetween val="midCat"/>
        <c:dispUnits/>
        <c:majorUnit val="2"/>
        <c:minorUnit val="1"/>
      </c:valAx>
      <c:spPr>
        <a:noFill/>
        <a:ln w="12700">
          <a:solidFill>
            <a:srgbClr val="808080"/>
          </a:solid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 Model'!#REF!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FF0000"/>
                </a:solidFill>
              </a:ln>
            </c:spPr>
          </c:marker>
          <c:xVal>
            <c:strRef>
              <c:f>' Model'!#REF!</c:f>
              <c:strCache>
                <c:ptCount val="1"/>
                <c:pt idx="0">
                  <c:v>1</c:v>
                </c:pt>
              </c:strCache>
            </c:strRef>
          </c:xVal>
          <c:yVal>
            <c:numRef>
              <c:f>' Model'!#REF!</c:f>
              <c:numCache>
                <c:ptCount val="1"/>
                <c:pt idx="0">
                  <c:v>1</c:v>
                </c:pt>
              </c:numCache>
            </c:numRef>
          </c:yVal>
          <c:smooth val="0"/>
        </c:ser>
        <c:ser>
          <c:idx val="2"/>
          <c:order val="1"/>
          <c:tx>
            <c:strRef>
              <c:f>' Model'!#REF!</c:f>
              <c:strCache>
                <c:ptCount val="1"/>
                <c:pt idx="0">
                  <c:v>#REF!</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strRef>
              <c:f>' Model'!#REF!</c:f>
              <c:strCache>
                <c:ptCount val="1"/>
                <c:pt idx="0">
                  <c:v>1</c:v>
                </c:pt>
              </c:strCache>
            </c:strRef>
          </c:xVal>
          <c:yVal>
            <c:numRef>
              <c:f>' Model'!#REF!</c:f>
              <c:numCache>
                <c:ptCount val="1"/>
                <c:pt idx="0">
                  <c:v>1</c:v>
                </c:pt>
              </c:numCache>
            </c:numRef>
          </c:yVal>
          <c:smooth val="0"/>
        </c:ser>
        <c:ser>
          <c:idx val="3"/>
          <c:order val="2"/>
          <c:tx>
            <c:strRef>
              <c:f>' Model'!#REF!</c:f>
              <c:strCache>
                <c:ptCount val="1"/>
                <c:pt idx="0">
                  <c:v>#REF!</c:v>
                </c:pt>
              </c:strCache>
            </c:strRef>
          </c:tx>
          <c:spPr>
            <a:ln w="3175">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CFFCC"/>
              </a:solidFill>
              <a:ln>
                <a:solidFill>
                  <a:srgbClr val="008000"/>
                </a:solidFill>
              </a:ln>
            </c:spPr>
          </c:marker>
          <c:xVal>
            <c:strRef>
              <c:f>' Model'!#REF!</c:f>
              <c:strCache>
                <c:ptCount val="1"/>
                <c:pt idx="0">
                  <c:v>1</c:v>
                </c:pt>
              </c:strCache>
            </c:strRef>
          </c:xVal>
          <c:yVal>
            <c:numRef>
              <c:f>' Model'!#REF!</c:f>
              <c:numCache>
                <c:ptCount val="1"/>
                <c:pt idx="0">
                  <c:v>1</c:v>
                </c:pt>
              </c:numCache>
            </c:numRef>
          </c:yVal>
          <c:smooth val="0"/>
        </c:ser>
        <c:ser>
          <c:idx val="1"/>
          <c:order val="3"/>
          <c:tx>
            <c:strRef>
              <c:f>' Model'!#REF!</c:f>
              <c:strCache>
                <c:ptCount val="1"/>
                <c:pt idx="0">
                  <c:v>#REF!</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 Model'!#REF!</c:f>
              <c:strCache>
                <c:ptCount val="1"/>
                <c:pt idx="0">
                  <c:v>1</c:v>
                </c:pt>
              </c:strCache>
            </c:strRef>
          </c:xVal>
          <c:yVal>
            <c:numRef>
              <c:f>' Model'!#REF!</c:f>
              <c:numCache>
                <c:ptCount val="1"/>
                <c:pt idx="0">
                  <c:v>1</c:v>
                </c:pt>
              </c:numCache>
            </c:numRef>
          </c:yVal>
          <c:smooth val="0"/>
        </c:ser>
        <c:axId val="29975497"/>
        <c:axId val="1344018"/>
      </c:scatterChart>
      <c:valAx>
        <c:axId val="29975497"/>
        <c:scaling>
          <c:orientation val="minMax"/>
          <c:max val="1"/>
          <c:min val="-1"/>
        </c:scaling>
        <c:axPos val="b"/>
        <c:title>
          <c:tx>
            <c:rich>
              <a:bodyPr vert="horz" rot="0" anchor="ctr"/>
              <a:lstStyle/>
              <a:p>
                <a:pPr algn="ctr">
                  <a:defRPr/>
                </a:pPr>
                <a:r>
                  <a:rPr lang="en-US" cap="none" sz="800" b="0" i="0" u="none" baseline="0">
                    <a:latin typeface="Arial"/>
                    <a:ea typeface="Arial"/>
                    <a:cs typeface="Arial"/>
                  </a:rPr>
                  <a:t>Log of delay (min/km)</a:t>
                </a:r>
              </a:p>
            </c:rich>
          </c:tx>
          <c:layout/>
          <c:overlay val="0"/>
          <c:spPr>
            <a:noFill/>
            <a:ln>
              <a:noFill/>
            </a:ln>
          </c:spPr>
        </c:title>
        <c:majorGridlines>
          <c:spPr>
            <a:ln w="12700">
              <a:solidFill>
                <a:srgbClr val="A0E0E0"/>
              </a:solidFill>
            </a:ln>
          </c:spPr>
        </c:majorGridlines>
        <c:delete val="0"/>
        <c:numFmt formatCode="0.0" sourceLinked="0"/>
        <c:majorTickMark val="in"/>
        <c:minorTickMark val="none"/>
        <c:tickLblPos val="nextTo"/>
        <c:crossAx val="1344018"/>
        <c:crossesAt val="0"/>
        <c:crossBetween val="midCat"/>
        <c:dispUnits/>
        <c:majorUnit val="0.2"/>
        <c:minorUnit val="0.1"/>
      </c:valAx>
      <c:valAx>
        <c:axId val="1344018"/>
        <c:scaling>
          <c:orientation val="minMax"/>
          <c:max val="10"/>
        </c:scaling>
        <c:axPos val="l"/>
        <c:title>
          <c:tx>
            <c:rich>
              <a:bodyPr vert="horz" rot="-5400000" anchor="ctr"/>
              <a:lstStyle/>
              <a:p>
                <a:pPr algn="ctr">
                  <a:defRPr/>
                </a:pPr>
                <a:r>
                  <a:rPr lang="en-US" cap="none" sz="800" b="0" i="0" u="none" baseline="0">
                    <a:latin typeface="Arial"/>
                    <a:ea typeface="Arial"/>
                    <a:cs typeface="Arial"/>
                  </a:rPr>
                  <a:t>Delay Rate Index, DRI (10 = best)</a:t>
                </a:r>
              </a:p>
            </c:rich>
          </c:tx>
          <c:layout/>
          <c:overlay val="0"/>
          <c:spPr>
            <a:noFill/>
            <a:ln>
              <a:noFill/>
            </a:ln>
          </c:spPr>
        </c:title>
        <c:majorGridlines>
          <c:spPr>
            <a:ln w="12700">
              <a:solidFill>
                <a:srgbClr val="A0E0E0"/>
              </a:solidFill>
            </a:ln>
          </c:spPr>
        </c:majorGridlines>
        <c:delete val="0"/>
        <c:numFmt formatCode="0" sourceLinked="0"/>
        <c:majorTickMark val="in"/>
        <c:minorTickMark val="none"/>
        <c:tickLblPos val="nextTo"/>
        <c:crossAx val="29975497"/>
        <c:crosses val="autoZero"/>
        <c:crossBetween val="midCat"/>
        <c:dispUnits/>
        <c:majorUnit val="2"/>
        <c:minorUnit val="1"/>
      </c:valAx>
      <c:spPr>
        <a:noFill/>
        <a:ln w="12700">
          <a:solidFill>
            <a:srgbClr val="808080"/>
          </a:solid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
          <c:y val="0"/>
          <c:w val="0.957"/>
          <c:h val="0.9205"/>
        </c:manualLayout>
      </c:layout>
      <c:scatterChart>
        <c:scatterStyle val="lineMarker"/>
        <c:varyColors val="0"/>
        <c:ser>
          <c:idx val="1"/>
          <c:order val="0"/>
          <c:tx>
            <c:strRef>
              <c:f>' Model'!$E$16</c:f>
              <c:strCache>
                <c:ptCount val="1"/>
                <c:pt idx="0">
                  <c:v>1</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FFC0"/>
              </a:solidFill>
              <a:ln>
                <a:solidFill>
                  <a:srgbClr val="008000"/>
                </a:solidFill>
              </a:ln>
            </c:spPr>
          </c:marker>
          <c:xVal>
            <c:numRef>
              <c:f>' Model'!$C$17:$C$53</c:f>
              <c:numCache>
                <c:ptCount val="37"/>
                <c:pt idx="0">
                  <c:v>20</c:v>
                </c:pt>
                <c:pt idx="1">
                  <c:v>500</c:v>
                </c:pt>
                <c:pt idx="2">
                  <c:v>600</c:v>
                </c:pt>
                <c:pt idx="3">
                  <c:v>700</c:v>
                </c:pt>
                <c:pt idx="4">
                  <c:v>799.9999999999999</c:v>
                </c:pt>
                <c:pt idx="5">
                  <c:v>899.9999999999999</c:v>
                </c:pt>
                <c:pt idx="6">
                  <c:v>999.9999999999999</c:v>
                </c:pt>
                <c:pt idx="7">
                  <c:v>1099.9999999999998</c:v>
                </c:pt>
                <c:pt idx="8">
                  <c:v>1200</c:v>
                </c:pt>
                <c:pt idx="9">
                  <c:v>1300</c:v>
                </c:pt>
                <c:pt idx="10">
                  <c:v>1400.0000000000002</c:v>
                </c:pt>
                <c:pt idx="11">
                  <c:v>1500.0000000000002</c:v>
                </c:pt>
                <c:pt idx="12">
                  <c:v>1600.0000000000002</c:v>
                </c:pt>
                <c:pt idx="13">
                  <c:v>1700.0000000000005</c:v>
                </c:pt>
                <c:pt idx="14">
                  <c:v>1800.0000000000005</c:v>
                </c:pt>
                <c:pt idx="15">
                  <c:v>1900.0000000000007</c:v>
                </c:pt>
                <c:pt idx="16">
                  <c:v>1920.0000000000007</c:v>
                </c:pt>
                <c:pt idx="17">
                  <c:v>1940.0000000000007</c:v>
                </c:pt>
                <c:pt idx="18">
                  <c:v>1960.0000000000007</c:v>
                </c:pt>
                <c:pt idx="19">
                  <c:v>1980.0000000000007</c:v>
                </c:pt>
                <c:pt idx="20">
                  <c:v>2000.0000000000005</c:v>
                </c:pt>
                <c:pt idx="21">
                  <c:v>2020.0000000000005</c:v>
                </c:pt>
                <c:pt idx="22">
                  <c:v>2040.0000000000005</c:v>
                </c:pt>
                <c:pt idx="23">
                  <c:v>2060.0000000000005</c:v>
                </c:pt>
                <c:pt idx="24">
                  <c:v>2080.0000000000005</c:v>
                </c:pt>
                <c:pt idx="25">
                  <c:v>2100.0000000000005</c:v>
                </c:pt>
                <c:pt idx="26">
                  <c:v>2120.0000000000005</c:v>
                </c:pt>
                <c:pt idx="27">
                  <c:v>2140.0000000000005</c:v>
                </c:pt>
                <c:pt idx="28">
                  <c:v>2160.0000000000005</c:v>
                </c:pt>
                <c:pt idx="29">
                  <c:v>2260.0000000000005</c:v>
                </c:pt>
                <c:pt idx="30">
                  <c:v>2360.000000000001</c:v>
                </c:pt>
                <c:pt idx="31">
                  <c:v>2460.000000000001</c:v>
                </c:pt>
                <c:pt idx="32">
                  <c:v>2560.000000000001</c:v>
                </c:pt>
                <c:pt idx="33">
                  <c:v>2660.000000000001</c:v>
                </c:pt>
                <c:pt idx="34">
                  <c:v>2760.000000000001</c:v>
                </c:pt>
                <c:pt idx="35">
                  <c:v>2860.0000000000014</c:v>
                </c:pt>
              </c:numCache>
            </c:numRef>
          </c:xVal>
          <c:yVal>
            <c:numRef>
              <c:f>' Model'!$E$17:$E$53</c:f>
              <c:numCache>
                <c:ptCount val="37"/>
                <c:pt idx="0">
                  <c:v>30.001818179963085</c:v>
                </c:pt>
                <c:pt idx="1">
                  <c:v>30.059997333570315</c:v>
                </c:pt>
                <c:pt idx="2">
                  <c:v>30.077138134688994</c:v>
                </c:pt>
                <c:pt idx="3">
                  <c:v>30.096915049122405</c:v>
                </c:pt>
                <c:pt idx="4">
                  <c:v>30.11998666962878</c:v>
                </c:pt>
                <c:pt idx="5">
                  <c:v>30.147250825448875</c:v>
                </c:pt>
                <c:pt idx="6">
                  <c:v>30.179964014392787</c:v>
                </c:pt>
                <c:pt idx="7">
                  <c:v>30.219940279350016</c:v>
                </c:pt>
                <c:pt idx="8">
                  <c:v>30.2698988258664</c:v>
                </c:pt>
                <c:pt idx="9">
                  <c:v>30.334108526178934</c:v>
                </c:pt>
                <c:pt idx="10">
                  <c:v>30.41967384049555</c:v>
                </c:pt>
                <c:pt idx="11">
                  <c:v>30.53935355055002</c:v>
                </c:pt>
                <c:pt idx="12">
                  <c:v>30.71856573136032</c:v>
                </c:pt>
                <c:pt idx="13">
                  <c:v>31.01617550865045</c:v>
                </c:pt>
                <c:pt idx="14">
                  <c:v>31.60567667999621</c:v>
                </c:pt>
                <c:pt idx="15">
                  <c:v>33.29906831399548</c:v>
                </c:pt>
                <c:pt idx="16">
                  <c:v>34.087903412376185</c:v>
                </c:pt>
                <c:pt idx="17">
                  <c:v>35.299845200867495</c:v>
                </c:pt>
                <c:pt idx="18">
                  <c:v>37.328245103046605</c:v>
                </c:pt>
                <c:pt idx="19">
                  <c:v>41.04395170618824</c:v>
                </c:pt>
                <c:pt idx="20">
                  <c:v>48</c:v>
                </c:pt>
                <c:pt idx="21">
                  <c:v>59.204949888579584</c:v>
                </c:pt>
                <c:pt idx="22">
                  <c:v>73.58280672639377</c:v>
                </c:pt>
                <c:pt idx="23">
                  <c:v>89.5993864972951</c:v>
                </c:pt>
                <c:pt idx="24">
                  <c:v>106.409899777159</c:v>
                </c:pt>
                <c:pt idx="25">
                  <c:v>123.6333219099831</c:v>
                </c:pt>
                <c:pt idx="26">
                  <c:v>141.0915054977538</c:v>
                </c:pt>
                <c:pt idx="27">
                  <c:v>158.69383532722125</c:v>
                </c:pt>
                <c:pt idx="28">
                  <c:v>176.3903219511791</c:v>
                </c:pt>
                <c:pt idx="29">
                  <c:v>265.55429136054136</c:v>
                </c:pt>
                <c:pt idx="30">
                  <c:v>355.17573349000224</c:v>
                </c:pt>
                <c:pt idx="31">
                  <c:v>444.96038084212176</c:v>
                </c:pt>
                <c:pt idx="32">
                  <c:v>534.8215180715447</c:v>
                </c:pt>
                <c:pt idx="33">
                  <c:v>624.7245707025212</c:v>
                </c:pt>
                <c:pt idx="34">
                  <c:v>714.653060689673</c:v>
                </c:pt>
                <c:pt idx="35">
                  <c:v>804.5981424104106</c:v>
                </c:pt>
              </c:numCache>
            </c:numRef>
          </c:yVal>
          <c:smooth val="0"/>
        </c:ser>
        <c:ser>
          <c:idx val="2"/>
          <c:order val="1"/>
          <c:tx>
            <c:strRef>
              <c:f>' Model'!$H$16</c:f>
              <c:strCache>
                <c:ptCount val="1"/>
                <c:pt idx="0">
                  <c:v>2</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FFC0"/>
              </a:solidFill>
              <a:ln>
                <a:solidFill>
                  <a:srgbClr val="0000FF"/>
                </a:solidFill>
              </a:ln>
            </c:spPr>
          </c:marker>
          <c:xVal>
            <c:numRef>
              <c:f>' Model'!$F$17:$F$52</c:f>
              <c:numCache>
                <c:ptCount val="36"/>
                <c:pt idx="0">
                  <c:v>18</c:v>
                </c:pt>
                <c:pt idx="1">
                  <c:v>450</c:v>
                </c:pt>
                <c:pt idx="2">
                  <c:v>540</c:v>
                </c:pt>
                <c:pt idx="3">
                  <c:v>630</c:v>
                </c:pt>
                <c:pt idx="4">
                  <c:v>719.9999999999999</c:v>
                </c:pt>
                <c:pt idx="5">
                  <c:v>809.9999999999999</c:v>
                </c:pt>
                <c:pt idx="6">
                  <c:v>899.9999999999999</c:v>
                </c:pt>
                <c:pt idx="7">
                  <c:v>989.9999999999999</c:v>
                </c:pt>
                <c:pt idx="8">
                  <c:v>1080</c:v>
                </c:pt>
                <c:pt idx="9">
                  <c:v>1170</c:v>
                </c:pt>
                <c:pt idx="10">
                  <c:v>1260.0000000000002</c:v>
                </c:pt>
                <c:pt idx="11">
                  <c:v>1350.0000000000002</c:v>
                </c:pt>
                <c:pt idx="12">
                  <c:v>1440.0000000000002</c:v>
                </c:pt>
                <c:pt idx="13">
                  <c:v>1530.0000000000005</c:v>
                </c:pt>
                <c:pt idx="14">
                  <c:v>1620.0000000000005</c:v>
                </c:pt>
                <c:pt idx="15">
                  <c:v>1710.0000000000005</c:v>
                </c:pt>
                <c:pt idx="16">
                  <c:v>1728.0000000000005</c:v>
                </c:pt>
                <c:pt idx="17">
                  <c:v>1746.0000000000005</c:v>
                </c:pt>
                <c:pt idx="18">
                  <c:v>1764.0000000000005</c:v>
                </c:pt>
                <c:pt idx="19">
                  <c:v>1782.0000000000007</c:v>
                </c:pt>
                <c:pt idx="20">
                  <c:v>1800.0000000000005</c:v>
                </c:pt>
                <c:pt idx="21">
                  <c:v>1818.0000000000005</c:v>
                </c:pt>
                <c:pt idx="22">
                  <c:v>1836.0000000000005</c:v>
                </c:pt>
                <c:pt idx="23">
                  <c:v>1854.0000000000005</c:v>
                </c:pt>
                <c:pt idx="24">
                  <c:v>1872.0000000000005</c:v>
                </c:pt>
                <c:pt idx="25">
                  <c:v>1890.0000000000005</c:v>
                </c:pt>
                <c:pt idx="26">
                  <c:v>1908.0000000000005</c:v>
                </c:pt>
                <c:pt idx="27">
                  <c:v>1926.0000000000005</c:v>
                </c:pt>
                <c:pt idx="28">
                  <c:v>1944.0000000000005</c:v>
                </c:pt>
                <c:pt idx="29">
                  <c:v>2034.0000000000007</c:v>
                </c:pt>
                <c:pt idx="30">
                  <c:v>2124.000000000001</c:v>
                </c:pt>
                <c:pt idx="31">
                  <c:v>2214.000000000001</c:v>
                </c:pt>
                <c:pt idx="32">
                  <c:v>2304.000000000001</c:v>
                </c:pt>
                <c:pt idx="33">
                  <c:v>2394.000000000001</c:v>
                </c:pt>
                <c:pt idx="34">
                  <c:v>2484.000000000001</c:v>
                </c:pt>
                <c:pt idx="35">
                  <c:v>2574.000000000001</c:v>
                </c:pt>
              </c:numCache>
            </c:numRef>
          </c:xVal>
          <c:yVal>
            <c:numRef>
              <c:f>' Model'!$H$17:$H$52</c:f>
              <c:numCache>
                <c:ptCount val="36"/>
                <c:pt idx="0">
                  <c:v>36.00404039487947</c:v>
                </c:pt>
                <c:pt idx="1">
                  <c:v>36.13332016720961</c:v>
                </c:pt>
                <c:pt idx="2">
                  <c:v>36.17140525415785</c:v>
                </c:pt>
                <c:pt idx="3">
                  <c:v>36.21534497994842</c:v>
                </c:pt>
                <c:pt idx="4">
                  <c:v>36.266600855540574</c:v>
                </c:pt>
                <c:pt idx="5">
                  <c:v>36.32716460941245</c:v>
                </c:pt>
                <c:pt idx="6">
                  <c:v>36.399822380071555</c:v>
                </c:pt>
                <c:pt idx="7">
                  <c:v>36.488594167579535</c:v>
                </c:pt>
                <c:pt idx="8">
                  <c:v>36.599500831601276</c:v>
                </c:pt>
                <c:pt idx="9">
                  <c:v>36.74198327115131</c:v>
                </c:pt>
                <c:pt idx="10">
                  <c:v>36.93172571701529</c:v>
                </c:pt>
                <c:pt idx="11">
                  <c:v>37.196816953731705</c:v>
                </c:pt>
                <c:pt idx="12">
                  <c:v>37.59295140505868</c:v>
                </c:pt>
                <c:pt idx="13">
                  <c:v>38.2479508043745</c:v>
                </c:pt>
                <c:pt idx="14">
                  <c:v>39.53074360871938</c:v>
                </c:pt>
                <c:pt idx="15">
                  <c:v>43.04805471869245</c:v>
                </c:pt>
                <c:pt idx="16">
                  <c:v>44.57802149041616</c:v>
                </c:pt>
                <c:pt idx="17">
                  <c:v>46.78094757943487</c:v>
                </c:pt>
                <c:pt idx="18">
                  <c:v>50.087380697090374</c:v>
                </c:pt>
                <c:pt idx="19">
                  <c:v>55.17445651649755</c:v>
                </c:pt>
                <c:pt idx="20">
                  <c:v>62.832815729997485</c:v>
                </c:pt>
                <c:pt idx="21">
                  <c:v>73.42885857715741</c:v>
                </c:pt>
                <c:pt idx="22">
                  <c:v>86.53306010814264</c:v>
                </c:pt>
                <c:pt idx="23">
                  <c:v>101.34840283505989</c:v>
                </c:pt>
                <c:pt idx="24">
                  <c:v>117.21946483540069</c:v>
                </c:pt>
                <c:pt idx="25">
                  <c:v>133.73518749374128</c:v>
                </c:pt>
                <c:pt idx="26">
                  <c:v>150.656409389281</c:v>
                </c:pt>
                <c:pt idx="27">
                  <c:v>167.84330032762858</c:v>
                </c:pt>
                <c:pt idx="28">
                  <c:v>185.21139812229845</c:v>
                </c:pt>
                <c:pt idx="29">
                  <c:v>273.4267412163932</c:v>
                </c:pt>
                <c:pt idx="30">
                  <c:v>362.6013365680857</c:v>
                </c:pt>
                <c:pt idx="31">
                  <c:v>452.1281903522343</c:v>
                </c:pt>
                <c:pt idx="32">
                  <c:v>541.8219848634086</c:v>
                </c:pt>
                <c:pt idx="33">
                  <c:v>631.6077694903476</c:v>
                </c:pt>
                <c:pt idx="34">
                  <c:v>721.4495596153832</c:v>
                </c:pt>
                <c:pt idx="35">
                  <c:v>811.3279541830601</c:v>
                </c:pt>
              </c:numCache>
            </c:numRef>
          </c:yVal>
          <c:smooth val="0"/>
        </c:ser>
        <c:ser>
          <c:idx val="0"/>
          <c:order val="2"/>
          <c:tx>
            <c:strRef>
              <c:f>' Model'!$J$16</c:f>
              <c:strCache>
                <c:ptCount val="1"/>
                <c:pt idx="0">
                  <c:v>3</c:v>
                </c:pt>
              </c:strCache>
            </c:strRef>
          </c:tx>
          <c:spPr>
            <a:ln w="254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FFC0"/>
              </a:solidFill>
              <a:ln>
                <a:solidFill>
                  <a:srgbClr val="996666"/>
                </a:solidFill>
              </a:ln>
            </c:spPr>
          </c:marker>
          <c:xVal>
            <c:numRef>
              <c:f>' Model'!$I$17:$I$52</c:f>
              <c:numCache>
                <c:ptCount val="36"/>
                <c:pt idx="0">
                  <c:v>12</c:v>
                </c:pt>
                <c:pt idx="1">
                  <c:v>300</c:v>
                </c:pt>
                <c:pt idx="2">
                  <c:v>360</c:v>
                </c:pt>
                <c:pt idx="3">
                  <c:v>420</c:v>
                </c:pt>
                <c:pt idx="4">
                  <c:v>479.99999999999994</c:v>
                </c:pt>
                <c:pt idx="5">
                  <c:v>540</c:v>
                </c:pt>
                <c:pt idx="6">
                  <c:v>599.9999999999999</c:v>
                </c:pt>
                <c:pt idx="7">
                  <c:v>659.9999999999999</c:v>
                </c:pt>
                <c:pt idx="8">
                  <c:v>720</c:v>
                </c:pt>
                <c:pt idx="9">
                  <c:v>780</c:v>
                </c:pt>
                <c:pt idx="10">
                  <c:v>840.0000000000001</c:v>
                </c:pt>
                <c:pt idx="11">
                  <c:v>900.0000000000001</c:v>
                </c:pt>
                <c:pt idx="12">
                  <c:v>960.0000000000002</c:v>
                </c:pt>
                <c:pt idx="13">
                  <c:v>1020.0000000000002</c:v>
                </c:pt>
                <c:pt idx="14">
                  <c:v>1080.0000000000002</c:v>
                </c:pt>
                <c:pt idx="15">
                  <c:v>1140.0000000000005</c:v>
                </c:pt>
                <c:pt idx="16">
                  <c:v>1152.0000000000005</c:v>
                </c:pt>
                <c:pt idx="17">
                  <c:v>1164.0000000000005</c:v>
                </c:pt>
                <c:pt idx="18">
                  <c:v>1176.0000000000005</c:v>
                </c:pt>
                <c:pt idx="19">
                  <c:v>1188.0000000000005</c:v>
                </c:pt>
                <c:pt idx="20">
                  <c:v>1200.0000000000002</c:v>
                </c:pt>
                <c:pt idx="21">
                  <c:v>1212.0000000000002</c:v>
                </c:pt>
                <c:pt idx="22">
                  <c:v>1224.0000000000002</c:v>
                </c:pt>
                <c:pt idx="23">
                  <c:v>1236.0000000000002</c:v>
                </c:pt>
                <c:pt idx="24">
                  <c:v>1248.0000000000002</c:v>
                </c:pt>
                <c:pt idx="25">
                  <c:v>1260.0000000000002</c:v>
                </c:pt>
                <c:pt idx="26">
                  <c:v>1272.0000000000002</c:v>
                </c:pt>
                <c:pt idx="27">
                  <c:v>1284.0000000000005</c:v>
                </c:pt>
                <c:pt idx="28">
                  <c:v>1296.0000000000005</c:v>
                </c:pt>
                <c:pt idx="29">
                  <c:v>1356.0000000000005</c:v>
                </c:pt>
                <c:pt idx="30">
                  <c:v>1416.0000000000005</c:v>
                </c:pt>
                <c:pt idx="31">
                  <c:v>1476.0000000000005</c:v>
                </c:pt>
                <c:pt idx="32">
                  <c:v>1536.0000000000005</c:v>
                </c:pt>
                <c:pt idx="33">
                  <c:v>1596.0000000000007</c:v>
                </c:pt>
                <c:pt idx="34">
                  <c:v>1656.0000000000007</c:v>
                </c:pt>
                <c:pt idx="35">
                  <c:v>1716.0000000000007</c:v>
                </c:pt>
              </c:numCache>
            </c:numRef>
          </c:xVal>
          <c:yVal>
            <c:numRef>
              <c:f>' Model'!$K$17:$K$52</c:f>
              <c:numCache>
                <c:ptCount val="36"/>
                <c:pt idx="0">
                  <c:v>45.01212112967347</c:v>
                </c:pt>
                <c:pt idx="1">
                  <c:v>45.39988155166269</c:v>
                </c:pt>
                <c:pt idx="2">
                  <c:v>45.51407597293181</c:v>
                </c:pt>
                <c:pt idx="3">
                  <c:v>45.64579738951424</c:v>
                </c:pt>
                <c:pt idx="4">
                  <c:v>45.79940828369998</c:v>
                </c:pt>
                <c:pt idx="5">
                  <c:v>45.98084640437472</c:v>
                </c:pt>
                <c:pt idx="6">
                  <c:v>46.198404252497326</c:v>
                </c:pt>
                <c:pt idx="7">
                  <c:v>46.4640205479447</c:v>
                </c:pt>
                <c:pt idx="8">
                  <c:v>46.795522360352045</c:v>
                </c:pt>
                <c:pt idx="9">
                  <c:v>47.22074333183194</c:v>
                </c:pt>
                <c:pt idx="10">
                  <c:v>47.78563012006333</c:v>
                </c:pt>
                <c:pt idx="11">
                  <c:v>48.5716517856053</c:v>
                </c:pt>
                <c:pt idx="12">
                  <c:v>49.73765182008785</c:v>
                </c:pt>
                <c:pt idx="13">
                  <c:v>51.636859609354524</c:v>
                </c:pt>
                <c:pt idx="14">
                  <c:v>55.21975853094042</c:v>
                </c:pt>
                <c:pt idx="15">
                  <c:v>63.85138996137837</c:v>
                </c:pt>
                <c:pt idx="16">
                  <c:v>67.04825578774965</c:v>
                </c:pt>
                <c:pt idx="17">
                  <c:v>71.14320276385321</c:v>
                </c:pt>
                <c:pt idx="18">
                  <c:v>76.40445324057356</c:v>
                </c:pt>
                <c:pt idx="19">
                  <c:v>83.11050838188888</c:v>
                </c:pt>
                <c:pt idx="20">
                  <c:v>91.47580015448902</c:v>
                </c:pt>
                <c:pt idx="21">
                  <c:v>101.56679514114889</c:v>
                </c:pt>
                <c:pt idx="22">
                  <c:v>113.27126415756848</c:v>
                </c:pt>
                <c:pt idx="23">
                  <c:v>126.34887303339451</c:v>
                </c:pt>
                <c:pt idx="24">
                  <c:v>140.51806448465916</c:v>
                </c:pt>
                <c:pt idx="25">
                  <c:v>155.52098900352507</c:v>
                </c:pt>
                <c:pt idx="26">
                  <c:v>171.14984407467603</c:v>
                </c:pt>
                <c:pt idx="27">
                  <c:v>187.24771290075236</c:v>
                </c:pt>
                <c:pt idx="28">
                  <c:v>203.69948096730505</c:v>
                </c:pt>
                <c:pt idx="29">
                  <c:v>289.0031495672456</c:v>
                </c:pt>
                <c:pt idx="30">
                  <c:v>376.68441295534546</c:v>
                </c:pt>
                <c:pt idx="31">
                  <c:v>465.3208850534807</c:v>
                </c:pt>
                <c:pt idx="32">
                  <c:v>554.4272712825905</c:v>
                </c:pt>
                <c:pt idx="33">
                  <c:v>643.7976143046869</c:v>
                </c:pt>
                <c:pt idx="34">
                  <c:v>733.3304780119715</c:v>
                </c:pt>
                <c:pt idx="35">
                  <c:v>822.9703313552076</c:v>
                </c:pt>
              </c:numCache>
            </c:numRef>
          </c:yVal>
          <c:smooth val="0"/>
        </c:ser>
        <c:ser>
          <c:idx val="3"/>
          <c:order val="3"/>
          <c:tx>
            <c:strRef>
              <c:f>' Model'!$O$16</c:f>
              <c:strCache>
                <c:ptCount val="1"/>
                <c:pt idx="0">
                  <c:v>4</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FF"/>
              </a:solidFill>
              <a:ln>
                <a:solidFill>
                  <a:srgbClr val="FF00FF"/>
                </a:solidFill>
              </a:ln>
            </c:spPr>
          </c:marker>
          <c:xVal>
            <c:numRef>
              <c:f>' Model'!$M$17:$M$52</c:f>
              <c:numCache>
                <c:ptCount val="36"/>
                <c:pt idx="0">
                  <c:v>9</c:v>
                </c:pt>
                <c:pt idx="1">
                  <c:v>225</c:v>
                </c:pt>
                <c:pt idx="2">
                  <c:v>270</c:v>
                </c:pt>
                <c:pt idx="3">
                  <c:v>315</c:v>
                </c:pt>
                <c:pt idx="4">
                  <c:v>359.99999999999994</c:v>
                </c:pt>
                <c:pt idx="5">
                  <c:v>404.99999999999994</c:v>
                </c:pt>
                <c:pt idx="6">
                  <c:v>449.99999999999994</c:v>
                </c:pt>
                <c:pt idx="7">
                  <c:v>494.99999999999994</c:v>
                </c:pt>
                <c:pt idx="8">
                  <c:v>540</c:v>
                </c:pt>
                <c:pt idx="9">
                  <c:v>585</c:v>
                </c:pt>
                <c:pt idx="10">
                  <c:v>630.0000000000001</c:v>
                </c:pt>
                <c:pt idx="11">
                  <c:v>675.0000000000001</c:v>
                </c:pt>
                <c:pt idx="12">
                  <c:v>720.0000000000001</c:v>
                </c:pt>
                <c:pt idx="13">
                  <c:v>765.0000000000002</c:v>
                </c:pt>
                <c:pt idx="14">
                  <c:v>810.0000000000002</c:v>
                </c:pt>
                <c:pt idx="15">
                  <c:v>855.0000000000002</c:v>
                </c:pt>
                <c:pt idx="16">
                  <c:v>864.0000000000002</c:v>
                </c:pt>
                <c:pt idx="17">
                  <c:v>873.0000000000002</c:v>
                </c:pt>
                <c:pt idx="18">
                  <c:v>882.0000000000002</c:v>
                </c:pt>
                <c:pt idx="19">
                  <c:v>891.0000000000003</c:v>
                </c:pt>
                <c:pt idx="20">
                  <c:v>900.0000000000002</c:v>
                </c:pt>
                <c:pt idx="21">
                  <c:v>909.0000000000002</c:v>
                </c:pt>
                <c:pt idx="22">
                  <c:v>918.0000000000002</c:v>
                </c:pt>
                <c:pt idx="23">
                  <c:v>927.0000000000002</c:v>
                </c:pt>
                <c:pt idx="24">
                  <c:v>936.0000000000002</c:v>
                </c:pt>
                <c:pt idx="25">
                  <c:v>945.0000000000002</c:v>
                </c:pt>
                <c:pt idx="26">
                  <c:v>954.0000000000002</c:v>
                </c:pt>
                <c:pt idx="27">
                  <c:v>963.0000000000002</c:v>
                </c:pt>
                <c:pt idx="28">
                  <c:v>972.0000000000002</c:v>
                </c:pt>
                <c:pt idx="29">
                  <c:v>1017.0000000000003</c:v>
                </c:pt>
                <c:pt idx="30">
                  <c:v>1062.0000000000005</c:v>
                </c:pt>
                <c:pt idx="31">
                  <c:v>1107.0000000000005</c:v>
                </c:pt>
                <c:pt idx="32">
                  <c:v>1152.0000000000005</c:v>
                </c:pt>
                <c:pt idx="33">
                  <c:v>1197.0000000000005</c:v>
                </c:pt>
                <c:pt idx="34">
                  <c:v>1242.0000000000005</c:v>
                </c:pt>
                <c:pt idx="35">
                  <c:v>1287.0000000000005</c:v>
                </c:pt>
              </c:numCache>
            </c:numRef>
          </c:xVal>
          <c:yVal>
            <c:numRef>
              <c:f>' Model'!$O$17:$O$52</c:f>
              <c:numCache>
                <c:ptCount val="36"/>
                <c:pt idx="0">
                  <c:v>60.0323226460418</c:v>
                </c:pt>
                <c:pt idx="1">
                  <c:v>61.0658251975173</c:v>
                </c:pt>
                <c:pt idx="2">
                  <c:v>61.369939100682885</c:v>
                </c:pt>
                <c:pt idx="3">
                  <c:v>61.72054676822078</c:v>
                </c:pt>
                <c:pt idx="4">
                  <c:v>62.12913590767278</c:v>
                </c:pt>
                <c:pt idx="5">
                  <c:v>62.61129408404704</c:v>
                </c:pt>
                <c:pt idx="6">
                  <c:v>63.188702418760656</c:v>
                </c:pt>
                <c:pt idx="7">
                  <c:v>63.89240638583645</c:v>
                </c:pt>
                <c:pt idx="8">
                  <c:v>64.76841968569596</c:v>
                </c:pt>
                <c:pt idx="9">
                  <c:v>65.88783086929303</c:v>
                </c:pt>
                <c:pt idx="10">
                  <c:v>67.36618395182927</c:v>
                </c:pt>
                <c:pt idx="11">
                  <c:v>69.40349826741068</c:v>
                </c:pt>
                <c:pt idx="12">
                  <c:v>72.37463450257678</c:v>
                </c:pt>
                <c:pt idx="13">
                  <c:v>77.05591076969026</c:v>
                </c:pt>
                <c:pt idx="14">
                  <c:v>85.25623627379132</c:v>
                </c:pt>
                <c:pt idx="15">
                  <c:v>101.585218137971</c:v>
                </c:pt>
                <c:pt idx="16">
                  <c:v>106.61718949468099</c:v>
                </c:pt>
                <c:pt idx="17">
                  <c:v>112.47452422002935</c:v>
                </c:pt>
                <c:pt idx="18">
                  <c:v>119.25800929353561</c:v>
                </c:pt>
                <c:pt idx="19">
                  <c:v>127.04866862739966</c:v>
                </c:pt>
                <c:pt idx="20">
                  <c:v>135.89466384404113</c:v>
                </c:pt>
                <c:pt idx="21">
                  <c:v>145.80234371423856</c:v>
                </c:pt>
                <c:pt idx="22">
                  <c:v>156.7349985711567</c:v>
                </c:pt>
                <c:pt idx="23">
                  <c:v>168.61985052669513</c:v>
                </c:pt>
                <c:pt idx="24">
                  <c:v>181.3604123701383</c:v>
                </c:pt>
                <c:pt idx="25">
                  <c:v>194.849874791232</c:v>
                </c:pt>
                <c:pt idx="26">
                  <c:v>208.9821035774639</c:v>
                </c:pt>
                <c:pt idx="27">
                  <c:v>223.6588297170203</c:v>
                </c:pt>
                <c:pt idx="28">
                  <c:v>238.793258214178</c:v>
                </c:pt>
                <c:pt idx="29">
                  <c:v>319.11896425178503</c:v>
                </c:pt>
                <c:pt idx="30">
                  <c:v>403.77128486094887</c:v>
                </c:pt>
                <c:pt idx="31">
                  <c:v>490.4587210202375</c:v>
                </c:pt>
                <c:pt idx="32">
                  <c:v>578.2269708350385</c:v>
                </c:pt>
                <c:pt idx="33">
                  <c:v>666.6284870615115</c:v>
                </c:pt>
                <c:pt idx="34">
                  <c:v>755.4300496562237</c:v>
                </c:pt>
                <c:pt idx="35">
                  <c:v>844.4994339618622</c:v>
                </c:pt>
              </c:numCache>
            </c:numRef>
          </c:yVal>
          <c:smooth val="0"/>
        </c:ser>
        <c:ser>
          <c:idx val="4"/>
          <c:order val="4"/>
          <c:tx>
            <c:strRef>
              <c:f>' Model'!$R$16</c:f>
              <c:strCache>
                <c:ptCount val="1"/>
                <c:pt idx="0">
                  <c:v>5</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solidFill>
                  <a:srgbClr val="FF0000"/>
                </a:solidFill>
              </a:ln>
            </c:spPr>
          </c:marker>
          <c:xVal>
            <c:numRef>
              <c:f>' Model'!$P$17:$P$52</c:f>
              <c:numCache>
                <c:ptCount val="36"/>
                <c:pt idx="0">
                  <c:v>6</c:v>
                </c:pt>
                <c:pt idx="1">
                  <c:v>150</c:v>
                </c:pt>
                <c:pt idx="2">
                  <c:v>180</c:v>
                </c:pt>
                <c:pt idx="3">
                  <c:v>210</c:v>
                </c:pt>
                <c:pt idx="4">
                  <c:v>239.99999999999997</c:v>
                </c:pt>
                <c:pt idx="5">
                  <c:v>270</c:v>
                </c:pt>
                <c:pt idx="6">
                  <c:v>299.99999999999994</c:v>
                </c:pt>
                <c:pt idx="7">
                  <c:v>329.99999999999994</c:v>
                </c:pt>
                <c:pt idx="8">
                  <c:v>360</c:v>
                </c:pt>
                <c:pt idx="9">
                  <c:v>390</c:v>
                </c:pt>
                <c:pt idx="10">
                  <c:v>420.00000000000006</c:v>
                </c:pt>
                <c:pt idx="11">
                  <c:v>450.00000000000006</c:v>
                </c:pt>
                <c:pt idx="12">
                  <c:v>480.0000000000001</c:v>
                </c:pt>
                <c:pt idx="13">
                  <c:v>510.0000000000001</c:v>
                </c:pt>
                <c:pt idx="14">
                  <c:v>540.0000000000001</c:v>
                </c:pt>
                <c:pt idx="15">
                  <c:v>570.0000000000002</c:v>
                </c:pt>
                <c:pt idx="16">
                  <c:v>576.0000000000002</c:v>
                </c:pt>
                <c:pt idx="17">
                  <c:v>582.0000000000002</c:v>
                </c:pt>
                <c:pt idx="18">
                  <c:v>588.0000000000002</c:v>
                </c:pt>
                <c:pt idx="19">
                  <c:v>594.0000000000002</c:v>
                </c:pt>
                <c:pt idx="20">
                  <c:v>600.0000000000001</c:v>
                </c:pt>
                <c:pt idx="21">
                  <c:v>606.0000000000001</c:v>
                </c:pt>
                <c:pt idx="22">
                  <c:v>612.0000000000001</c:v>
                </c:pt>
                <c:pt idx="23">
                  <c:v>618.0000000000001</c:v>
                </c:pt>
                <c:pt idx="24">
                  <c:v>624.0000000000001</c:v>
                </c:pt>
                <c:pt idx="25">
                  <c:v>630.0000000000001</c:v>
                </c:pt>
                <c:pt idx="26">
                  <c:v>636.0000000000001</c:v>
                </c:pt>
                <c:pt idx="27">
                  <c:v>642.0000000000002</c:v>
                </c:pt>
                <c:pt idx="28">
                  <c:v>648.0000000000002</c:v>
                </c:pt>
                <c:pt idx="29">
                  <c:v>678.0000000000002</c:v>
                </c:pt>
                <c:pt idx="30">
                  <c:v>708.0000000000002</c:v>
                </c:pt>
                <c:pt idx="31">
                  <c:v>738.0000000000002</c:v>
                </c:pt>
                <c:pt idx="32">
                  <c:v>768.0000000000002</c:v>
                </c:pt>
                <c:pt idx="33">
                  <c:v>798.0000000000003</c:v>
                </c:pt>
                <c:pt idx="34">
                  <c:v>828.0000000000003</c:v>
                </c:pt>
                <c:pt idx="35">
                  <c:v>858.0000000000003</c:v>
                </c:pt>
              </c:numCache>
            </c:numRef>
          </c:xVal>
          <c:yVal>
            <c:numRef>
              <c:f>' Model'!$R$17:$R$52</c:f>
              <c:numCache>
                <c:ptCount val="36"/>
                <c:pt idx="0">
                  <c:v>90.09696442081993</c:v>
                </c:pt>
                <c:pt idx="1">
                  <c:v>93.19245056252281</c:v>
                </c:pt>
                <c:pt idx="2">
                  <c:v>94.1009383371073</c:v>
                </c:pt>
                <c:pt idx="3">
                  <c:v>95.14659195830322</c:v>
                </c:pt>
                <c:pt idx="4">
                  <c:v>96.36251701594608</c:v>
                </c:pt>
                <c:pt idx="5">
                  <c:v>97.79319804468315</c:v>
                </c:pt>
                <c:pt idx="6">
                  <c:v>99.49972796509897</c:v>
                </c:pt>
                <c:pt idx="7">
                  <c:v>101.56812167999603</c:v>
                </c:pt>
                <c:pt idx="8">
                  <c:v>104.12297443487755</c:v>
                </c:pt>
                <c:pt idx="9">
                  <c:v>107.35071836841274</c:v>
                </c:pt>
                <c:pt idx="10">
                  <c:v>111.54073471815218</c:v>
                </c:pt>
                <c:pt idx="11">
                  <c:v>117.16066307019422</c:v>
                </c:pt>
                <c:pt idx="12">
                  <c:v>124.99767440602706</c:v>
                </c:pt>
                <c:pt idx="13">
                  <c:v>136.4194035928903</c:v>
                </c:pt>
                <c:pt idx="14">
                  <c:v>153.79206741571565</c:v>
                </c:pt>
                <c:pt idx="15">
                  <c:v>180.7976435730755</c:v>
                </c:pt>
                <c:pt idx="16">
                  <c:v>187.73406447124853</c:v>
                </c:pt>
                <c:pt idx="17">
                  <c:v>195.25203212049354</c:v>
                </c:pt>
                <c:pt idx="18">
                  <c:v>203.37122972706038</c:v>
                </c:pt>
                <c:pt idx="19">
                  <c:v>212.10377568933734</c:v>
                </c:pt>
                <c:pt idx="20">
                  <c:v>221.45341380123992</c:v>
                </c:pt>
                <c:pt idx="21">
                  <c:v>231.4152559186443</c:v>
                </c:pt>
                <c:pt idx="22">
                  <c:v>241.9761172746847</c:v>
                </c:pt>
                <c:pt idx="23">
                  <c:v>253.11539222292268</c:v>
                </c:pt>
                <c:pt idx="24">
                  <c:v>264.8063399128444</c:v>
                </c:pt>
                <c:pt idx="25">
                  <c:v>277.0176045425358</c:v>
                </c:pt>
                <c:pt idx="26">
                  <c:v>289.71478991509446</c:v>
                </c:pt>
                <c:pt idx="27">
                  <c:v>302.8619364615315</c:v>
                </c:pt>
                <c:pt idx="28">
                  <c:v>316.4227962445964</c:v>
                </c:pt>
                <c:pt idx="29">
                  <c:v>389.2509259235743</c:v>
                </c:pt>
                <c:pt idx="30">
                  <c:v>467.9499942116236</c:v>
                </c:pt>
                <c:pt idx="31">
                  <c:v>550.1864925307042</c:v>
                </c:pt>
                <c:pt idx="32">
                  <c:v>634.6130550744456</c:v>
                </c:pt>
                <c:pt idx="33">
                  <c:v>720.4537449182428</c:v>
                </c:pt>
                <c:pt idx="34">
                  <c:v>807.2471185765464</c:v>
                </c:pt>
                <c:pt idx="35">
                  <c:v>894.7073137975931</c:v>
                </c:pt>
              </c:numCache>
            </c:numRef>
          </c:yVal>
          <c:smooth val="0"/>
        </c:ser>
        <c:axId val="41608303"/>
        <c:axId val="38930408"/>
      </c:scatterChart>
      <c:valAx>
        <c:axId val="41608303"/>
        <c:scaling>
          <c:orientation val="minMax"/>
          <c:max val="2400"/>
          <c:min val="0"/>
        </c:scaling>
        <c:axPos val="b"/>
        <c:title>
          <c:tx>
            <c:rich>
              <a:bodyPr vert="horz" rot="0" anchor="ctr"/>
              <a:lstStyle/>
              <a:p>
                <a:pPr algn="ctr">
                  <a:defRPr/>
                </a:pPr>
                <a:r>
                  <a:rPr lang="en-US" cap="none" sz="900" b="0" i="0" u="none" baseline="0">
                    <a:latin typeface="Arial"/>
                    <a:ea typeface="Arial"/>
                    <a:cs typeface="Arial"/>
                  </a:rPr>
                  <a:t>Demand flow rate, q (veh/h)</a:t>
                </a:r>
              </a:p>
            </c:rich>
          </c:tx>
          <c:layout>
            <c:manualLayout>
              <c:xMode val="factor"/>
              <c:yMode val="factor"/>
              <c:x val="-0.0035"/>
              <c:y val="0.00075"/>
            </c:manualLayout>
          </c:layout>
          <c:overlay val="0"/>
          <c:spPr>
            <a:noFill/>
            <a:ln>
              <a:noFill/>
            </a:ln>
          </c:spPr>
        </c:title>
        <c:majorGridlines>
          <c:spPr>
            <a:ln w="12700">
              <a:solidFill>
                <a:srgbClr val="969696"/>
              </a:solidFill>
            </a:ln>
          </c:spPr>
        </c:majorGridlines>
        <c:delete val="0"/>
        <c:numFmt formatCode="0" sourceLinked="0"/>
        <c:majorTickMark val="in"/>
        <c:minorTickMark val="none"/>
        <c:tickLblPos val="nextTo"/>
        <c:crossAx val="38930408"/>
        <c:crosses val="autoZero"/>
        <c:crossBetween val="midCat"/>
        <c:dispUnits/>
        <c:majorUnit val="400"/>
        <c:minorUnit val="4.8"/>
      </c:valAx>
      <c:valAx>
        <c:axId val="38930408"/>
        <c:scaling>
          <c:orientation val="minMax"/>
          <c:max val="180"/>
        </c:scaling>
        <c:axPos val="l"/>
        <c:title>
          <c:tx>
            <c:rich>
              <a:bodyPr vert="horz" rot="-5400000" anchor="ctr"/>
              <a:lstStyle/>
              <a:p>
                <a:pPr algn="ctr">
                  <a:defRPr/>
                </a:pPr>
                <a:r>
                  <a:rPr lang="en-US"/>
                  <a:t>Travel time (s/km)</a:t>
                </a:r>
              </a:p>
            </c:rich>
          </c:tx>
          <c:layout>
            <c:manualLayout>
              <c:xMode val="factor"/>
              <c:yMode val="factor"/>
              <c:x val="-0.0025"/>
              <c:y val="0"/>
            </c:manualLayout>
          </c:layout>
          <c:overlay val="0"/>
          <c:spPr>
            <a:noFill/>
            <a:ln>
              <a:noFill/>
            </a:ln>
          </c:spPr>
        </c:title>
        <c:majorGridlines>
          <c:spPr>
            <a:ln w="12700">
              <a:solidFill>
                <a:srgbClr val="969696"/>
              </a:solidFill>
            </a:ln>
          </c:spPr>
        </c:majorGridlines>
        <c:delete val="0"/>
        <c:numFmt formatCode="0" sourceLinked="0"/>
        <c:majorTickMark val="in"/>
        <c:minorTickMark val="none"/>
        <c:tickLblPos val="nextTo"/>
        <c:crossAx val="41608303"/>
        <c:crosses val="autoZero"/>
        <c:crossBetween val="midCat"/>
        <c:dispUnits/>
        <c:majorUnit val="30"/>
        <c:minorUnit val="15"/>
      </c:valAx>
      <c:spPr>
        <a:noFill/>
        <a:ln w="12700">
          <a:solidFill>
            <a:srgbClr val="808080"/>
          </a:solidFill>
        </a:ln>
      </c:spPr>
    </c:plotArea>
    <c:legend>
      <c:legendPos val="r"/>
      <c:layout>
        <c:manualLayout>
          <c:xMode val="edge"/>
          <c:yMode val="edge"/>
          <c:x val="0.84425"/>
          <c:y val="0.524"/>
          <c:w val="0.1155"/>
          <c:h val="0.273"/>
        </c:manualLayout>
      </c:layout>
      <c:overlay val="0"/>
      <c:spPr>
        <a:ln w="3175">
          <a:noFill/>
        </a:ln>
      </c:spPr>
    </c:legend>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525"/>
          <c:y val="0"/>
          <c:w val="0.91475"/>
          <c:h val="0.92325"/>
        </c:manualLayout>
      </c:layout>
      <c:scatterChart>
        <c:scatterStyle val="lineMarker"/>
        <c:varyColors val="0"/>
        <c:ser>
          <c:idx val="2"/>
          <c:order val="0"/>
          <c:tx>
            <c:strRef>
              <c:f>' Model'!$V$16</c:f>
              <c:strCache>
                <c:ptCount val="1"/>
                <c:pt idx="0">
                  <c:v>Modified Davidson (Eqn 11)</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FFC0"/>
              </a:solidFill>
              <a:ln>
                <a:solidFill>
                  <a:srgbClr val="008000"/>
                </a:solidFill>
              </a:ln>
            </c:spPr>
          </c:marker>
          <c:xVal>
            <c:numRef>
              <c:f>' Model'!$A$17:$A$52</c:f>
              <c:numCache>
                <c:ptCount val="36"/>
                <c:pt idx="0">
                  <c:v>0.01</c:v>
                </c:pt>
                <c:pt idx="1">
                  <c:v>0.25</c:v>
                </c:pt>
                <c:pt idx="2">
                  <c:v>0.3</c:v>
                </c:pt>
                <c:pt idx="3">
                  <c:v>0.35</c:v>
                </c:pt>
                <c:pt idx="4">
                  <c:v>0.39999999999999997</c:v>
                </c:pt>
                <c:pt idx="5">
                  <c:v>0.44999999999999996</c:v>
                </c:pt>
                <c:pt idx="6">
                  <c:v>0.49999999999999994</c:v>
                </c:pt>
                <c:pt idx="7">
                  <c:v>0.5499999999999999</c:v>
                </c:pt>
                <c:pt idx="8">
                  <c:v>0.6</c:v>
                </c:pt>
                <c:pt idx="9">
                  <c:v>0.65</c:v>
                </c:pt>
                <c:pt idx="10">
                  <c:v>0.7000000000000001</c:v>
                </c:pt>
                <c:pt idx="11">
                  <c:v>0.7500000000000001</c:v>
                </c:pt>
                <c:pt idx="12">
                  <c:v>0.8000000000000002</c:v>
                </c:pt>
                <c:pt idx="13">
                  <c:v>0.8500000000000002</c:v>
                </c:pt>
                <c:pt idx="14">
                  <c:v>0.9000000000000002</c:v>
                </c:pt>
                <c:pt idx="15">
                  <c:v>0.9500000000000003</c:v>
                </c:pt>
                <c:pt idx="16">
                  <c:v>0.9600000000000003</c:v>
                </c:pt>
                <c:pt idx="17">
                  <c:v>0.9700000000000003</c:v>
                </c:pt>
                <c:pt idx="18">
                  <c:v>0.9800000000000003</c:v>
                </c:pt>
                <c:pt idx="19">
                  <c:v>0.9900000000000003</c:v>
                </c:pt>
                <c:pt idx="20">
                  <c:v>1.0000000000000002</c:v>
                </c:pt>
                <c:pt idx="21">
                  <c:v>1.0100000000000002</c:v>
                </c:pt>
                <c:pt idx="22">
                  <c:v>1.0200000000000002</c:v>
                </c:pt>
                <c:pt idx="23">
                  <c:v>1.0300000000000002</c:v>
                </c:pt>
                <c:pt idx="24">
                  <c:v>1.0400000000000003</c:v>
                </c:pt>
                <c:pt idx="25">
                  <c:v>1.0500000000000003</c:v>
                </c:pt>
                <c:pt idx="26">
                  <c:v>1.0600000000000003</c:v>
                </c:pt>
                <c:pt idx="27">
                  <c:v>1.0700000000000003</c:v>
                </c:pt>
                <c:pt idx="28">
                  <c:v>1.0800000000000003</c:v>
                </c:pt>
                <c:pt idx="29">
                  <c:v>1.1300000000000003</c:v>
                </c:pt>
                <c:pt idx="30">
                  <c:v>1.1800000000000004</c:v>
                </c:pt>
                <c:pt idx="31">
                  <c:v>1.2300000000000004</c:v>
                </c:pt>
                <c:pt idx="32">
                  <c:v>1.2800000000000005</c:v>
                </c:pt>
                <c:pt idx="33">
                  <c:v>1.3300000000000005</c:v>
                </c:pt>
                <c:pt idx="34">
                  <c:v>1.3800000000000006</c:v>
                </c:pt>
                <c:pt idx="35">
                  <c:v>1.4300000000000006</c:v>
                </c:pt>
              </c:numCache>
            </c:numRef>
          </c:xVal>
          <c:yVal>
            <c:numRef>
              <c:f>' Model'!$V$17:$V$52</c:f>
              <c:numCache>
                <c:ptCount val="36"/>
                <c:pt idx="0">
                  <c:v>1.0040399918804446</c:v>
                </c:pt>
                <c:pt idx="1">
                  <c:v>1.1327459504215556</c:v>
                </c:pt>
                <c:pt idx="2">
                  <c:v>1.1703916671346795</c:v>
                </c:pt>
                <c:pt idx="3">
                  <c:v>1.213629327327145</c:v>
                </c:pt>
                <c:pt idx="4">
                  <c:v>1.2637677734047128</c:v>
                </c:pt>
                <c:pt idx="5">
                  <c:v>1.3225438837745287</c:v>
                </c:pt>
                <c:pt idx="6">
                  <c:v>1.392304845413265</c:v>
                </c:pt>
                <c:pt idx="7">
                  <c:v>1.4762861923857065</c:v>
                </c:pt>
                <c:pt idx="8">
                  <c:v>1.5790442358108872</c:v>
                </c:pt>
                <c:pt idx="9">
                  <c:v>1.7071395471990771</c:v>
                </c:pt>
                <c:pt idx="10">
                  <c:v>1.8702256149270682</c:v>
                </c:pt>
                <c:pt idx="11">
                  <c:v>2.0827625302982202</c:v>
                </c:pt>
                <c:pt idx="12">
                  <c:v>2.3665631459994962</c:v>
                </c:pt>
                <c:pt idx="13">
                  <c:v>2.753945729601887</c:v>
                </c:pt>
                <c:pt idx="14">
                  <c:v>3.289522117905446</c:v>
                </c:pt>
                <c:pt idx="15">
                  <c:v>4.024922359499627</c:v>
                </c:pt>
                <c:pt idx="16">
                  <c:v>4.200000000000005</c:v>
                </c:pt>
                <c:pt idx="17">
                  <c:v>4.384971769034261</c:v>
                </c:pt>
                <c:pt idx="18">
                  <c:v>4.579949748426486</c:v>
                </c:pt>
                <c:pt idx="19">
                  <c:v>4.784971769034262</c:v>
                </c:pt>
                <c:pt idx="20">
                  <c:v>5.000000000000001</c:v>
                </c:pt>
                <c:pt idx="21">
                  <c:v>5.224922359499627</c:v>
                </c:pt>
                <c:pt idx="22">
                  <c:v>5.459556626036894</c:v>
                </c:pt>
                <c:pt idx="23">
                  <c:v>5.703656905736644</c:v>
                </c:pt>
                <c:pt idx="24">
                  <c:v>5.956921938165312</c:v>
                </c:pt>
                <c:pt idx="25">
                  <c:v>6.219004621945804</c:v>
                </c:pt>
                <c:pt idx="26">
                  <c:v>6.489522117905452</c:v>
                </c:pt>
                <c:pt idx="27">
                  <c:v>6.7680659335683195</c:v>
                </c:pt>
                <c:pt idx="28">
                  <c:v>7.054211490264025</c:v>
                </c:pt>
                <c:pt idx="29">
                  <c:v>8.583974317750856</c:v>
                </c:pt>
                <c:pt idx="30">
                  <c:v>10.242694391866367</c:v>
                </c:pt>
                <c:pt idx="31">
                  <c:v>11.990618123468199</c:v>
                </c:pt>
                <c:pt idx="32">
                  <c:v>13.800000000000015</c:v>
                </c:pt>
                <c:pt idx="33">
                  <c:v>15.652328855678977</c:v>
                </c:pt>
                <c:pt idx="34">
                  <c:v>17.535323161475493</c:v>
                </c:pt>
                <c:pt idx="35">
                  <c:v>19.44073168011406</c:v>
                </c:pt>
              </c:numCache>
            </c:numRef>
          </c:yVal>
          <c:smooth val="0"/>
        </c:ser>
        <c:ser>
          <c:idx val="0"/>
          <c:order val="1"/>
          <c:tx>
            <c:strRef>
              <c:f>' Model'!$T$16</c:f>
              <c:strCache>
                <c:ptCount val="1"/>
                <c:pt idx="0">
                  <c:v>Akcelik (Eqn 15)</c:v>
                </c:pt>
              </c:strCache>
            </c:strRef>
          </c:tx>
          <c:spPr>
            <a:ln w="254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FFC0"/>
              </a:solidFill>
              <a:ln>
                <a:solidFill>
                  <a:srgbClr val="996666"/>
                </a:solidFill>
              </a:ln>
            </c:spPr>
          </c:marker>
          <c:xVal>
            <c:numRef>
              <c:f>' Model'!$A$17:$A$52</c:f>
              <c:numCache>
                <c:ptCount val="36"/>
                <c:pt idx="0">
                  <c:v>0.01</c:v>
                </c:pt>
                <c:pt idx="1">
                  <c:v>0.25</c:v>
                </c:pt>
                <c:pt idx="2">
                  <c:v>0.3</c:v>
                </c:pt>
                <c:pt idx="3">
                  <c:v>0.35</c:v>
                </c:pt>
                <c:pt idx="4">
                  <c:v>0.39999999999999997</c:v>
                </c:pt>
                <c:pt idx="5">
                  <c:v>0.44999999999999996</c:v>
                </c:pt>
                <c:pt idx="6">
                  <c:v>0.49999999999999994</c:v>
                </c:pt>
                <c:pt idx="7">
                  <c:v>0.5499999999999999</c:v>
                </c:pt>
                <c:pt idx="8">
                  <c:v>0.6</c:v>
                </c:pt>
                <c:pt idx="9">
                  <c:v>0.65</c:v>
                </c:pt>
                <c:pt idx="10">
                  <c:v>0.7000000000000001</c:v>
                </c:pt>
                <c:pt idx="11">
                  <c:v>0.7500000000000001</c:v>
                </c:pt>
                <c:pt idx="12">
                  <c:v>0.8000000000000002</c:v>
                </c:pt>
                <c:pt idx="13">
                  <c:v>0.8500000000000002</c:v>
                </c:pt>
                <c:pt idx="14">
                  <c:v>0.9000000000000002</c:v>
                </c:pt>
                <c:pt idx="15">
                  <c:v>0.9500000000000003</c:v>
                </c:pt>
                <c:pt idx="16">
                  <c:v>0.9600000000000003</c:v>
                </c:pt>
                <c:pt idx="17">
                  <c:v>0.9700000000000003</c:v>
                </c:pt>
                <c:pt idx="18">
                  <c:v>0.9800000000000003</c:v>
                </c:pt>
                <c:pt idx="19">
                  <c:v>0.9900000000000003</c:v>
                </c:pt>
                <c:pt idx="20">
                  <c:v>1.0000000000000002</c:v>
                </c:pt>
                <c:pt idx="21">
                  <c:v>1.0100000000000002</c:v>
                </c:pt>
                <c:pt idx="22">
                  <c:v>1.0200000000000002</c:v>
                </c:pt>
                <c:pt idx="23">
                  <c:v>1.0300000000000002</c:v>
                </c:pt>
                <c:pt idx="24">
                  <c:v>1.0400000000000003</c:v>
                </c:pt>
                <c:pt idx="25">
                  <c:v>1.0500000000000003</c:v>
                </c:pt>
                <c:pt idx="26">
                  <c:v>1.0600000000000003</c:v>
                </c:pt>
                <c:pt idx="27">
                  <c:v>1.0700000000000003</c:v>
                </c:pt>
                <c:pt idx="28">
                  <c:v>1.0800000000000003</c:v>
                </c:pt>
                <c:pt idx="29">
                  <c:v>1.1300000000000003</c:v>
                </c:pt>
                <c:pt idx="30">
                  <c:v>1.1800000000000004</c:v>
                </c:pt>
                <c:pt idx="31">
                  <c:v>1.2300000000000004</c:v>
                </c:pt>
                <c:pt idx="32">
                  <c:v>1.2800000000000005</c:v>
                </c:pt>
                <c:pt idx="33">
                  <c:v>1.3300000000000005</c:v>
                </c:pt>
                <c:pt idx="34">
                  <c:v>1.3800000000000006</c:v>
                </c:pt>
                <c:pt idx="35">
                  <c:v>1.4300000000000006</c:v>
                </c:pt>
              </c:numCache>
            </c:numRef>
          </c:xVal>
          <c:yVal>
            <c:numRef>
              <c:f>' Model'!$T$17:$T$52</c:f>
              <c:numCache>
                <c:ptCount val="36"/>
                <c:pt idx="0">
                  <c:v>1.0004040362816848</c:v>
                </c:pt>
                <c:pt idx="1">
                  <c:v>1.0133274126690508</c:v>
                </c:pt>
                <c:pt idx="2">
                  <c:v>1.0171323743481855</c:v>
                </c:pt>
                <c:pt idx="3">
                  <c:v>1.021520648526423</c:v>
                </c:pt>
                <c:pt idx="4">
                  <c:v>1.0266371026983259</c:v>
                </c:pt>
                <c:pt idx="5">
                  <c:v>1.032678731840241</c:v>
                </c:pt>
                <c:pt idx="6">
                  <c:v>1.0399203184089059</c:v>
                </c:pt>
                <c:pt idx="7">
                  <c:v>1.0487568206908962</c:v>
                </c:pt>
                <c:pt idx="8">
                  <c:v>1.059776671843954</c:v>
                </c:pt>
                <c:pt idx="9">
                  <c:v>1.0738956735309582</c:v>
                </c:pt>
                <c:pt idx="10">
                  <c:v>1.092618484691126</c:v>
                </c:pt>
                <c:pt idx="11">
                  <c:v>1.1185935568278906</c:v>
                </c:pt>
                <c:pt idx="12">
                  <c:v>1.156921938165306</c:v>
                </c:pt>
                <c:pt idx="13">
                  <c:v>1.2186953878862163</c:v>
                </c:pt>
                <c:pt idx="14">
                  <c:v>1.332380757938121</c:v>
                </c:pt>
                <c:pt idx="15">
                  <c:v>1.5874507866387566</c:v>
                </c:pt>
                <c:pt idx="16">
                  <c:v>1.6751271131668646</c:v>
                </c:pt>
                <c:pt idx="17">
                  <c:v>1.7827508813954922</c:v>
                </c:pt>
                <c:pt idx="18">
                  <c:v>1.9145341380124035</c:v>
                </c:pt>
                <c:pt idx="19">
                  <c:v>2.074362585765925</c:v>
                </c:pt>
                <c:pt idx="20">
                  <c:v>2.264911064067352</c:v>
                </c:pt>
                <c:pt idx="21">
                  <c:v>2.4868566353716384</c:v>
                </c:pt>
                <c:pt idx="22">
                  <c:v>2.738656042454527</c:v>
                </c:pt>
                <c:pt idx="23">
                  <c:v>3.0170391667134755</c:v>
                </c:pt>
                <c:pt idx="24">
                  <c:v>3.31789327688083</c:v>
                </c:pt>
                <c:pt idx="25">
                  <c:v>3.6370705543744988</c:v>
                </c:pt>
                <c:pt idx="26">
                  <c:v>3.9708754896943015</c:v>
                </c:pt>
                <c:pt idx="27">
                  <c:v>4.316246330720567</c:v>
                </c:pt>
                <c:pt idx="28">
                  <c:v>4.670748656887176</c:v>
                </c:pt>
                <c:pt idx="29">
                  <c:v>6.527114620236125</c:v>
                </c:pt>
                <c:pt idx="30">
                  <c:v>8.453310265213549</c:v>
                </c:pt>
                <c:pt idx="31">
                  <c:v>10.409157930448963</c:v>
                </c:pt>
                <c:pt idx="32">
                  <c:v>12.379965397820323</c:v>
                </c:pt>
                <c:pt idx="33">
                  <c:v>14.359289903532787</c:v>
                </c:pt>
                <c:pt idx="34">
                  <c:v>16.34390082581126</c:v>
                </c:pt>
                <c:pt idx="35">
                  <c:v>18.33201007786869</c:v>
                </c:pt>
              </c:numCache>
            </c:numRef>
          </c:yVal>
          <c:smooth val="0"/>
        </c:ser>
        <c:axId val="12096163"/>
        <c:axId val="41756604"/>
      </c:scatterChart>
      <c:valAx>
        <c:axId val="12096163"/>
        <c:scaling>
          <c:orientation val="minMax"/>
          <c:max val="1.2"/>
          <c:min val="0"/>
        </c:scaling>
        <c:axPos val="b"/>
        <c:title>
          <c:tx>
            <c:rich>
              <a:bodyPr vert="horz" rot="0" anchor="ctr"/>
              <a:lstStyle/>
              <a:p>
                <a:pPr algn="ctr">
                  <a:defRPr/>
                </a:pPr>
                <a:r>
                  <a:rPr lang="en-US" cap="none" sz="900" b="0" i="0" u="none" baseline="0">
                    <a:latin typeface="Arial"/>
                    <a:ea typeface="Arial"/>
                    <a:cs typeface="Arial"/>
                  </a:rPr>
                  <a:t>Degree of saturation</a:t>
                </a:r>
              </a:p>
            </c:rich>
          </c:tx>
          <c:layout>
            <c:manualLayout>
              <c:xMode val="factor"/>
              <c:yMode val="factor"/>
              <c:x val="-0.0035"/>
              <c:y val="0.00075"/>
            </c:manualLayout>
          </c:layout>
          <c:overlay val="0"/>
          <c:spPr>
            <a:noFill/>
            <a:ln>
              <a:noFill/>
            </a:ln>
          </c:spPr>
        </c:title>
        <c:majorGridlines>
          <c:spPr>
            <a:ln w="12700">
              <a:solidFill>
                <a:srgbClr val="969696"/>
              </a:solidFill>
            </a:ln>
          </c:spPr>
        </c:majorGridlines>
        <c:delete val="0"/>
        <c:numFmt formatCode="0.0" sourceLinked="0"/>
        <c:majorTickMark val="in"/>
        <c:minorTickMark val="none"/>
        <c:tickLblPos val="nextTo"/>
        <c:crossAx val="41756604"/>
        <c:crosses val="autoZero"/>
        <c:crossBetween val="midCat"/>
        <c:dispUnits/>
        <c:majorUnit val="0.2"/>
        <c:minorUnit val="0.1"/>
      </c:valAx>
      <c:valAx>
        <c:axId val="41756604"/>
        <c:scaling>
          <c:orientation val="minMax"/>
          <c:max val="10"/>
        </c:scaling>
        <c:axPos val="l"/>
        <c:title>
          <c:tx>
            <c:rich>
              <a:bodyPr vert="horz" rot="-5400000" anchor="ctr"/>
              <a:lstStyle/>
              <a:p>
                <a:pPr algn="ctr">
                  <a:defRPr/>
                </a:pPr>
                <a:r>
                  <a:rPr lang="en-US" cap="none" sz="1000" b="0" i="0" u="none" baseline="0">
                    <a:latin typeface="Arial"/>
                    <a:ea typeface="Arial"/>
                    <a:cs typeface="Arial"/>
                  </a:rPr>
                  <a:t>
t / t</a:t>
                </a:r>
                <a:r>
                  <a:rPr lang="en-US" cap="none" sz="1000" b="0" i="0" u="none" baseline="-25000">
                    <a:latin typeface="Arial"/>
                    <a:ea typeface="Arial"/>
                    <a:cs typeface="Arial"/>
                  </a:rPr>
                  <a:t>o</a:t>
                </a:r>
              </a:p>
            </c:rich>
          </c:tx>
          <c:layout>
            <c:manualLayout>
              <c:xMode val="factor"/>
              <c:yMode val="factor"/>
              <c:x val="-0.002"/>
              <c:y val="-0.002"/>
            </c:manualLayout>
          </c:layout>
          <c:overlay val="0"/>
          <c:spPr>
            <a:noFill/>
            <a:ln>
              <a:noFill/>
            </a:ln>
          </c:spPr>
        </c:title>
        <c:majorGridlines>
          <c:spPr>
            <a:ln w="12700">
              <a:solidFill>
                <a:srgbClr val="969696"/>
              </a:solidFill>
            </a:ln>
          </c:spPr>
        </c:majorGridlines>
        <c:delete val="0"/>
        <c:numFmt formatCode="0.0" sourceLinked="0"/>
        <c:majorTickMark val="in"/>
        <c:minorTickMark val="none"/>
        <c:tickLblPos val="nextTo"/>
        <c:crossAx val="12096163"/>
        <c:crosses val="autoZero"/>
        <c:crossBetween val="midCat"/>
        <c:dispUnits/>
        <c:majorUnit val="2"/>
        <c:minorUnit val="1"/>
      </c:valAx>
      <c:spPr>
        <a:noFill/>
        <a:ln w="12700">
          <a:solidFill>
            <a:srgbClr val="808080"/>
          </a:solidFill>
        </a:ln>
      </c:spPr>
    </c:plotArea>
    <c:legend>
      <c:legendPos val="r"/>
      <c:layout>
        <c:manualLayout>
          <c:xMode val="edge"/>
          <c:yMode val="edge"/>
          <c:x val="0.1955"/>
          <c:y val="0.12275"/>
          <c:w val="0.46125"/>
          <c:h val="0.12975"/>
        </c:manualLayout>
      </c:layout>
      <c:overlay val="0"/>
      <c:spPr>
        <a:ln w="3175">
          <a:noFill/>
        </a:ln>
      </c:spPr>
    </c:legend>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75"/>
          <c:y val="0"/>
          <c:w val="0.91325"/>
          <c:h val="0.91925"/>
        </c:manualLayout>
      </c:layout>
      <c:scatterChart>
        <c:scatterStyle val="lineMarker"/>
        <c:varyColors val="0"/>
        <c:ser>
          <c:idx val="2"/>
          <c:order val="0"/>
          <c:tx>
            <c:strRef>
              <c:f>' Model'!$V$16</c:f>
              <c:strCache>
                <c:ptCount val="1"/>
                <c:pt idx="0">
                  <c:v>Modified Davidson (Eqn 11)</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FFC0"/>
              </a:solidFill>
              <a:ln>
                <a:solidFill>
                  <a:srgbClr val="008000"/>
                </a:solidFill>
              </a:ln>
            </c:spPr>
          </c:marker>
          <c:xVal>
            <c:numRef>
              <c:f>' Model'!$A$17:$A$52</c:f>
              <c:numCache>
                <c:ptCount val="36"/>
                <c:pt idx="0">
                  <c:v>0.01</c:v>
                </c:pt>
                <c:pt idx="1">
                  <c:v>0.25</c:v>
                </c:pt>
                <c:pt idx="2">
                  <c:v>0.3</c:v>
                </c:pt>
                <c:pt idx="3">
                  <c:v>0.35</c:v>
                </c:pt>
                <c:pt idx="4">
                  <c:v>0.39999999999999997</c:v>
                </c:pt>
                <c:pt idx="5">
                  <c:v>0.44999999999999996</c:v>
                </c:pt>
                <c:pt idx="6">
                  <c:v>0.49999999999999994</c:v>
                </c:pt>
                <c:pt idx="7">
                  <c:v>0.5499999999999999</c:v>
                </c:pt>
                <c:pt idx="8">
                  <c:v>0.6</c:v>
                </c:pt>
                <c:pt idx="9">
                  <c:v>0.65</c:v>
                </c:pt>
                <c:pt idx="10">
                  <c:v>0.7000000000000001</c:v>
                </c:pt>
                <c:pt idx="11">
                  <c:v>0.7500000000000001</c:v>
                </c:pt>
                <c:pt idx="12">
                  <c:v>0.8000000000000002</c:v>
                </c:pt>
                <c:pt idx="13">
                  <c:v>0.8500000000000002</c:v>
                </c:pt>
                <c:pt idx="14">
                  <c:v>0.9000000000000002</c:v>
                </c:pt>
                <c:pt idx="15">
                  <c:v>0.9500000000000003</c:v>
                </c:pt>
                <c:pt idx="16">
                  <c:v>0.9600000000000003</c:v>
                </c:pt>
                <c:pt idx="17">
                  <c:v>0.9700000000000003</c:v>
                </c:pt>
                <c:pt idx="18">
                  <c:v>0.9800000000000003</c:v>
                </c:pt>
                <c:pt idx="19">
                  <c:v>0.9900000000000003</c:v>
                </c:pt>
                <c:pt idx="20">
                  <c:v>1.0000000000000002</c:v>
                </c:pt>
                <c:pt idx="21">
                  <c:v>1.0100000000000002</c:v>
                </c:pt>
                <c:pt idx="22">
                  <c:v>1.0200000000000002</c:v>
                </c:pt>
                <c:pt idx="23">
                  <c:v>1.0300000000000002</c:v>
                </c:pt>
                <c:pt idx="24">
                  <c:v>1.0400000000000003</c:v>
                </c:pt>
                <c:pt idx="25">
                  <c:v>1.0500000000000003</c:v>
                </c:pt>
                <c:pt idx="26">
                  <c:v>1.0600000000000003</c:v>
                </c:pt>
                <c:pt idx="27">
                  <c:v>1.0700000000000003</c:v>
                </c:pt>
                <c:pt idx="28">
                  <c:v>1.0800000000000003</c:v>
                </c:pt>
                <c:pt idx="29">
                  <c:v>1.1300000000000003</c:v>
                </c:pt>
                <c:pt idx="30">
                  <c:v>1.1800000000000004</c:v>
                </c:pt>
                <c:pt idx="31">
                  <c:v>1.2300000000000004</c:v>
                </c:pt>
                <c:pt idx="32">
                  <c:v>1.2800000000000005</c:v>
                </c:pt>
                <c:pt idx="33">
                  <c:v>1.3300000000000005</c:v>
                </c:pt>
                <c:pt idx="34">
                  <c:v>1.3800000000000006</c:v>
                </c:pt>
                <c:pt idx="35">
                  <c:v>1.4300000000000006</c:v>
                </c:pt>
              </c:numCache>
            </c:numRef>
          </c:xVal>
          <c:yVal>
            <c:numRef>
              <c:f>' Model'!$V$17:$V$52</c:f>
              <c:numCache>
                <c:ptCount val="36"/>
                <c:pt idx="0">
                  <c:v>1.0040399918804446</c:v>
                </c:pt>
                <c:pt idx="1">
                  <c:v>1.1327459504215556</c:v>
                </c:pt>
                <c:pt idx="2">
                  <c:v>1.1703916671346795</c:v>
                </c:pt>
                <c:pt idx="3">
                  <c:v>1.213629327327145</c:v>
                </c:pt>
                <c:pt idx="4">
                  <c:v>1.2637677734047128</c:v>
                </c:pt>
                <c:pt idx="5">
                  <c:v>1.3225438837745287</c:v>
                </c:pt>
                <c:pt idx="6">
                  <c:v>1.392304845413265</c:v>
                </c:pt>
                <c:pt idx="7">
                  <c:v>1.4762861923857065</c:v>
                </c:pt>
                <c:pt idx="8">
                  <c:v>1.5790442358108872</c:v>
                </c:pt>
                <c:pt idx="9">
                  <c:v>1.7071395471990771</c:v>
                </c:pt>
                <c:pt idx="10">
                  <c:v>1.8702256149270682</c:v>
                </c:pt>
                <c:pt idx="11">
                  <c:v>2.0827625302982202</c:v>
                </c:pt>
                <c:pt idx="12">
                  <c:v>2.3665631459994962</c:v>
                </c:pt>
                <c:pt idx="13">
                  <c:v>2.753945729601887</c:v>
                </c:pt>
                <c:pt idx="14">
                  <c:v>3.289522117905446</c:v>
                </c:pt>
                <c:pt idx="15">
                  <c:v>4.024922359499627</c:v>
                </c:pt>
                <c:pt idx="16">
                  <c:v>4.200000000000005</c:v>
                </c:pt>
                <c:pt idx="17">
                  <c:v>4.384971769034261</c:v>
                </c:pt>
                <c:pt idx="18">
                  <c:v>4.579949748426486</c:v>
                </c:pt>
                <c:pt idx="19">
                  <c:v>4.784971769034262</c:v>
                </c:pt>
                <c:pt idx="20">
                  <c:v>5.000000000000001</c:v>
                </c:pt>
                <c:pt idx="21">
                  <c:v>5.224922359499627</c:v>
                </c:pt>
                <c:pt idx="22">
                  <c:v>5.459556626036894</c:v>
                </c:pt>
                <c:pt idx="23">
                  <c:v>5.703656905736644</c:v>
                </c:pt>
                <c:pt idx="24">
                  <c:v>5.956921938165312</c:v>
                </c:pt>
                <c:pt idx="25">
                  <c:v>6.219004621945804</c:v>
                </c:pt>
                <c:pt idx="26">
                  <c:v>6.489522117905452</c:v>
                </c:pt>
                <c:pt idx="27">
                  <c:v>6.7680659335683195</c:v>
                </c:pt>
                <c:pt idx="28">
                  <c:v>7.054211490264025</c:v>
                </c:pt>
                <c:pt idx="29">
                  <c:v>8.583974317750856</c:v>
                </c:pt>
                <c:pt idx="30">
                  <c:v>10.242694391866367</c:v>
                </c:pt>
                <c:pt idx="31">
                  <c:v>11.990618123468199</c:v>
                </c:pt>
                <c:pt idx="32">
                  <c:v>13.800000000000015</c:v>
                </c:pt>
                <c:pt idx="33">
                  <c:v>15.652328855678977</c:v>
                </c:pt>
                <c:pt idx="34">
                  <c:v>17.535323161475493</c:v>
                </c:pt>
                <c:pt idx="35">
                  <c:v>19.44073168011406</c:v>
                </c:pt>
              </c:numCache>
            </c:numRef>
          </c:yVal>
          <c:smooth val="0"/>
        </c:ser>
        <c:ser>
          <c:idx val="0"/>
          <c:order val="1"/>
          <c:tx>
            <c:strRef>
              <c:f>' Model'!$Z$16</c:f>
              <c:strCache>
                <c:ptCount val="1"/>
                <c:pt idx="0">
                  <c:v>Tisato (1990, Eqn 15)</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A0E0E0"/>
              </a:solidFill>
              <a:ln>
                <a:solidFill>
                  <a:srgbClr val="0000FF"/>
                </a:solidFill>
              </a:ln>
            </c:spPr>
          </c:marker>
          <c:xVal>
            <c:numRef>
              <c:f>' Model'!$A$17:$A$52</c:f>
              <c:numCache>
                <c:ptCount val="36"/>
                <c:pt idx="0">
                  <c:v>0.01</c:v>
                </c:pt>
                <c:pt idx="1">
                  <c:v>0.25</c:v>
                </c:pt>
                <c:pt idx="2">
                  <c:v>0.3</c:v>
                </c:pt>
                <c:pt idx="3">
                  <c:v>0.35</c:v>
                </c:pt>
                <c:pt idx="4">
                  <c:v>0.39999999999999997</c:v>
                </c:pt>
                <c:pt idx="5">
                  <c:v>0.44999999999999996</c:v>
                </c:pt>
                <c:pt idx="6">
                  <c:v>0.49999999999999994</c:v>
                </c:pt>
                <c:pt idx="7">
                  <c:v>0.5499999999999999</c:v>
                </c:pt>
                <c:pt idx="8">
                  <c:v>0.6</c:v>
                </c:pt>
                <c:pt idx="9">
                  <c:v>0.65</c:v>
                </c:pt>
                <c:pt idx="10">
                  <c:v>0.7000000000000001</c:v>
                </c:pt>
                <c:pt idx="11">
                  <c:v>0.7500000000000001</c:v>
                </c:pt>
                <c:pt idx="12">
                  <c:v>0.8000000000000002</c:v>
                </c:pt>
                <c:pt idx="13">
                  <c:v>0.8500000000000002</c:v>
                </c:pt>
                <c:pt idx="14">
                  <c:v>0.9000000000000002</c:v>
                </c:pt>
                <c:pt idx="15">
                  <c:v>0.9500000000000003</c:v>
                </c:pt>
                <c:pt idx="16">
                  <c:v>0.9600000000000003</c:v>
                </c:pt>
                <c:pt idx="17">
                  <c:v>0.9700000000000003</c:v>
                </c:pt>
                <c:pt idx="18">
                  <c:v>0.9800000000000003</c:v>
                </c:pt>
                <c:pt idx="19">
                  <c:v>0.9900000000000003</c:v>
                </c:pt>
                <c:pt idx="20">
                  <c:v>1.0000000000000002</c:v>
                </c:pt>
                <c:pt idx="21">
                  <c:v>1.0100000000000002</c:v>
                </c:pt>
                <c:pt idx="22">
                  <c:v>1.0200000000000002</c:v>
                </c:pt>
                <c:pt idx="23">
                  <c:v>1.0300000000000002</c:v>
                </c:pt>
                <c:pt idx="24">
                  <c:v>1.0400000000000003</c:v>
                </c:pt>
                <c:pt idx="25">
                  <c:v>1.0500000000000003</c:v>
                </c:pt>
                <c:pt idx="26">
                  <c:v>1.0600000000000003</c:v>
                </c:pt>
                <c:pt idx="27">
                  <c:v>1.0700000000000003</c:v>
                </c:pt>
                <c:pt idx="28">
                  <c:v>1.0800000000000003</c:v>
                </c:pt>
                <c:pt idx="29">
                  <c:v>1.1300000000000003</c:v>
                </c:pt>
                <c:pt idx="30">
                  <c:v>1.1800000000000004</c:v>
                </c:pt>
                <c:pt idx="31">
                  <c:v>1.2300000000000004</c:v>
                </c:pt>
                <c:pt idx="32">
                  <c:v>1.2800000000000005</c:v>
                </c:pt>
                <c:pt idx="33">
                  <c:v>1.3300000000000005</c:v>
                </c:pt>
                <c:pt idx="34">
                  <c:v>1.3800000000000006</c:v>
                </c:pt>
                <c:pt idx="35">
                  <c:v>1.4300000000000006</c:v>
                </c:pt>
              </c:numCache>
            </c:numRef>
          </c:xVal>
          <c:yVal>
            <c:numRef>
              <c:f>' Model'!$Z$17:$Z$52</c:f>
              <c:numCache>
                <c:ptCount val="36"/>
                <c:pt idx="0">
                  <c:v>1.004040404040404</c:v>
                </c:pt>
                <c:pt idx="1">
                  <c:v>1.1333333333333333</c:v>
                </c:pt>
                <c:pt idx="2">
                  <c:v>1.1714285714285715</c:v>
                </c:pt>
                <c:pt idx="3">
                  <c:v>1.2153846153846153</c:v>
                </c:pt>
                <c:pt idx="4">
                  <c:v>1.2666666666666666</c:v>
                </c:pt>
                <c:pt idx="5">
                  <c:v>1.3272727272727272</c:v>
                </c:pt>
                <c:pt idx="6">
                  <c:v>1.4</c:v>
                </c:pt>
                <c:pt idx="7">
                  <c:v>1.4888888888888885</c:v>
                </c:pt>
                <c:pt idx="8">
                  <c:v>1.6</c:v>
                </c:pt>
                <c:pt idx="9">
                  <c:v>1.7428571428571429</c:v>
                </c:pt>
                <c:pt idx="10">
                  <c:v>1.9333333333333336</c:v>
                </c:pt>
                <c:pt idx="11">
                  <c:v>2.2000000000000006</c:v>
                </c:pt>
                <c:pt idx="12">
                  <c:v>2.6000000000000014</c:v>
                </c:pt>
                <c:pt idx="13">
                  <c:v>3.2666666666666706</c:v>
                </c:pt>
                <c:pt idx="14">
                  <c:v>4.60000000000001</c:v>
                </c:pt>
                <c:pt idx="15">
                  <c:v>6.600000000000014</c:v>
                </c:pt>
                <c:pt idx="16">
                  <c:v>7.000000000000014</c:v>
                </c:pt>
                <c:pt idx="17">
                  <c:v>7.4000000000000155</c:v>
                </c:pt>
                <c:pt idx="18">
                  <c:v>7.800000000000015</c:v>
                </c:pt>
                <c:pt idx="19">
                  <c:v>8.200000000000015</c:v>
                </c:pt>
                <c:pt idx="20">
                  <c:v>8.600000000000012</c:v>
                </c:pt>
                <c:pt idx="21">
                  <c:v>9.000000000000012</c:v>
                </c:pt>
                <c:pt idx="22">
                  <c:v>9.400000000000013</c:v>
                </c:pt>
                <c:pt idx="23">
                  <c:v>9.800000000000013</c:v>
                </c:pt>
                <c:pt idx="24">
                  <c:v>10.200000000000014</c:v>
                </c:pt>
                <c:pt idx="25">
                  <c:v>10.600000000000016</c:v>
                </c:pt>
                <c:pt idx="26">
                  <c:v>11.000000000000014</c:v>
                </c:pt>
                <c:pt idx="27">
                  <c:v>11.400000000000015</c:v>
                </c:pt>
                <c:pt idx="28">
                  <c:v>11.800000000000015</c:v>
                </c:pt>
                <c:pt idx="29">
                  <c:v>13.80000000000002</c:v>
                </c:pt>
                <c:pt idx="30">
                  <c:v>15.800000000000022</c:v>
                </c:pt>
                <c:pt idx="31">
                  <c:v>17.800000000000026</c:v>
                </c:pt>
                <c:pt idx="32">
                  <c:v>19.800000000000026</c:v>
                </c:pt>
                <c:pt idx="33">
                  <c:v>21.80000000000003</c:v>
                </c:pt>
                <c:pt idx="34">
                  <c:v>23.80000000000003</c:v>
                </c:pt>
                <c:pt idx="35">
                  <c:v>25.800000000000036</c:v>
                </c:pt>
              </c:numCache>
            </c:numRef>
          </c:yVal>
          <c:smooth val="0"/>
        </c:ser>
        <c:ser>
          <c:idx val="1"/>
          <c:order val="2"/>
          <c:tx>
            <c:strRef>
              <c:f>' Model'!$X$16</c:f>
              <c:strCache>
                <c:ptCount val="1"/>
                <c:pt idx="0">
                  <c:v>Davidson (Eqn 1)</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0"/>
              </a:solidFill>
              <a:ln>
                <a:solidFill>
                  <a:srgbClr val="FF00FF"/>
                </a:solidFill>
              </a:ln>
            </c:spPr>
          </c:marker>
          <c:xVal>
            <c:numRef>
              <c:f>' Model'!$A$17:$A$36</c:f>
              <c:numCache>
                <c:ptCount val="20"/>
                <c:pt idx="0">
                  <c:v>0.01</c:v>
                </c:pt>
                <c:pt idx="1">
                  <c:v>0.25</c:v>
                </c:pt>
                <c:pt idx="2">
                  <c:v>0.3</c:v>
                </c:pt>
                <c:pt idx="3">
                  <c:v>0.35</c:v>
                </c:pt>
                <c:pt idx="4">
                  <c:v>0.39999999999999997</c:v>
                </c:pt>
                <c:pt idx="5">
                  <c:v>0.44999999999999996</c:v>
                </c:pt>
                <c:pt idx="6">
                  <c:v>0.49999999999999994</c:v>
                </c:pt>
                <c:pt idx="7">
                  <c:v>0.5499999999999999</c:v>
                </c:pt>
                <c:pt idx="8">
                  <c:v>0.6</c:v>
                </c:pt>
                <c:pt idx="9">
                  <c:v>0.65</c:v>
                </c:pt>
                <c:pt idx="10">
                  <c:v>0.7000000000000001</c:v>
                </c:pt>
                <c:pt idx="11">
                  <c:v>0.7500000000000001</c:v>
                </c:pt>
                <c:pt idx="12">
                  <c:v>0.8000000000000002</c:v>
                </c:pt>
                <c:pt idx="13">
                  <c:v>0.8500000000000002</c:v>
                </c:pt>
                <c:pt idx="14">
                  <c:v>0.9000000000000002</c:v>
                </c:pt>
                <c:pt idx="15">
                  <c:v>0.9500000000000003</c:v>
                </c:pt>
                <c:pt idx="16">
                  <c:v>0.9600000000000003</c:v>
                </c:pt>
                <c:pt idx="17">
                  <c:v>0.9700000000000003</c:v>
                </c:pt>
                <c:pt idx="18">
                  <c:v>0.9800000000000003</c:v>
                </c:pt>
                <c:pt idx="19">
                  <c:v>0.9900000000000003</c:v>
                </c:pt>
              </c:numCache>
            </c:numRef>
          </c:xVal>
          <c:yVal>
            <c:numRef>
              <c:f>' Model'!$X$17:$X$36</c:f>
              <c:numCache>
                <c:ptCount val="20"/>
                <c:pt idx="0">
                  <c:v>1.004040404040404</c:v>
                </c:pt>
                <c:pt idx="1">
                  <c:v>1.1333333333333333</c:v>
                </c:pt>
                <c:pt idx="2">
                  <c:v>1.1714285714285715</c:v>
                </c:pt>
                <c:pt idx="3">
                  <c:v>1.2153846153846153</c:v>
                </c:pt>
                <c:pt idx="4">
                  <c:v>1.2666666666666666</c:v>
                </c:pt>
                <c:pt idx="5">
                  <c:v>1.3272727272727272</c:v>
                </c:pt>
                <c:pt idx="6">
                  <c:v>1.4</c:v>
                </c:pt>
                <c:pt idx="7">
                  <c:v>1.4888888888888885</c:v>
                </c:pt>
                <c:pt idx="8">
                  <c:v>1.6</c:v>
                </c:pt>
                <c:pt idx="9">
                  <c:v>1.7428571428571429</c:v>
                </c:pt>
                <c:pt idx="10">
                  <c:v>1.9333333333333336</c:v>
                </c:pt>
                <c:pt idx="11">
                  <c:v>2.2000000000000006</c:v>
                </c:pt>
                <c:pt idx="12">
                  <c:v>2.6000000000000014</c:v>
                </c:pt>
                <c:pt idx="13">
                  <c:v>3.2666666666666706</c:v>
                </c:pt>
                <c:pt idx="14">
                  <c:v>4.60000000000001</c:v>
                </c:pt>
                <c:pt idx="15">
                  <c:v>8.600000000000046</c:v>
                </c:pt>
                <c:pt idx="16">
                  <c:v>10.600000000000074</c:v>
                </c:pt>
                <c:pt idx="17">
                  <c:v>13.93333333333347</c:v>
                </c:pt>
                <c:pt idx="18">
                  <c:v>20.600000000000314</c:v>
                </c:pt>
                <c:pt idx="19">
                  <c:v>40.600000000001295</c:v>
                </c:pt>
              </c:numCache>
            </c:numRef>
          </c:yVal>
          <c:smooth val="0"/>
        </c:ser>
        <c:axId val="40265117"/>
        <c:axId val="26841734"/>
      </c:scatterChart>
      <c:valAx>
        <c:axId val="40265117"/>
        <c:scaling>
          <c:orientation val="minMax"/>
          <c:max val="1.2"/>
          <c:min val="0"/>
        </c:scaling>
        <c:axPos val="b"/>
        <c:title>
          <c:tx>
            <c:rich>
              <a:bodyPr vert="horz" rot="0" anchor="ctr"/>
              <a:lstStyle/>
              <a:p>
                <a:pPr algn="ctr">
                  <a:defRPr/>
                </a:pPr>
                <a:r>
                  <a:rPr lang="en-US" cap="none" sz="900" b="0" i="0" u="none" baseline="0">
                    <a:latin typeface="Arial"/>
                    <a:ea typeface="Arial"/>
                    <a:cs typeface="Arial"/>
                  </a:rPr>
                  <a:t>Degree of saturation</a:t>
                </a:r>
              </a:p>
            </c:rich>
          </c:tx>
          <c:layout>
            <c:manualLayout>
              <c:xMode val="factor"/>
              <c:yMode val="factor"/>
              <c:x val="-0.0035"/>
              <c:y val="0.00075"/>
            </c:manualLayout>
          </c:layout>
          <c:overlay val="0"/>
          <c:spPr>
            <a:noFill/>
            <a:ln>
              <a:noFill/>
            </a:ln>
          </c:spPr>
        </c:title>
        <c:majorGridlines>
          <c:spPr>
            <a:ln w="12700">
              <a:solidFill>
                <a:srgbClr val="969696"/>
              </a:solidFill>
            </a:ln>
          </c:spPr>
        </c:majorGridlines>
        <c:delete val="0"/>
        <c:numFmt formatCode="0.0" sourceLinked="0"/>
        <c:majorTickMark val="in"/>
        <c:minorTickMark val="none"/>
        <c:tickLblPos val="nextTo"/>
        <c:crossAx val="26841734"/>
        <c:crosses val="autoZero"/>
        <c:crossBetween val="midCat"/>
        <c:dispUnits/>
        <c:majorUnit val="0.2"/>
        <c:minorUnit val="0.1"/>
      </c:valAx>
      <c:valAx>
        <c:axId val="26841734"/>
        <c:scaling>
          <c:orientation val="minMax"/>
          <c:max val="14"/>
        </c:scaling>
        <c:axPos val="l"/>
        <c:title>
          <c:tx>
            <c:rich>
              <a:bodyPr vert="horz" rot="-5400000" anchor="ctr"/>
              <a:lstStyle/>
              <a:p>
                <a:pPr algn="ctr">
                  <a:defRPr/>
                </a:pPr>
                <a:r>
                  <a:rPr lang="en-US" cap="none" sz="1000" b="0" i="0" u="none" baseline="0">
                    <a:latin typeface="Arial"/>
                    <a:ea typeface="Arial"/>
                    <a:cs typeface="Arial"/>
                  </a:rPr>
                  <a:t>
t / t</a:t>
                </a:r>
                <a:r>
                  <a:rPr lang="en-US" cap="none" sz="1000" b="0" i="0" u="none" baseline="-25000">
                    <a:latin typeface="Arial"/>
                    <a:ea typeface="Arial"/>
                    <a:cs typeface="Arial"/>
                  </a:rPr>
                  <a:t>o</a:t>
                </a:r>
              </a:p>
            </c:rich>
          </c:tx>
          <c:layout>
            <c:manualLayout>
              <c:xMode val="factor"/>
              <c:yMode val="factor"/>
              <c:x val="-0.002"/>
              <c:y val="-0.002"/>
            </c:manualLayout>
          </c:layout>
          <c:overlay val="0"/>
          <c:spPr>
            <a:noFill/>
            <a:ln>
              <a:noFill/>
            </a:ln>
          </c:spPr>
        </c:title>
        <c:majorGridlines>
          <c:spPr>
            <a:ln w="12700">
              <a:solidFill>
                <a:srgbClr val="969696"/>
              </a:solidFill>
            </a:ln>
          </c:spPr>
        </c:majorGridlines>
        <c:delete val="0"/>
        <c:numFmt formatCode="0.0" sourceLinked="0"/>
        <c:majorTickMark val="in"/>
        <c:minorTickMark val="none"/>
        <c:tickLblPos val="nextTo"/>
        <c:crossAx val="40265117"/>
        <c:crosses val="autoZero"/>
        <c:crossBetween val="midCat"/>
        <c:dispUnits/>
        <c:majorUnit val="2"/>
        <c:minorUnit val="1"/>
      </c:valAx>
      <c:spPr>
        <a:noFill/>
        <a:ln w="12700">
          <a:solidFill>
            <a:srgbClr val="808080"/>
          </a:solidFill>
        </a:ln>
      </c:spPr>
    </c:plotArea>
    <c:legend>
      <c:legendPos val="r"/>
      <c:layout>
        <c:manualLayout>
          <c:xMode val="edge"/>
          <c:yMode val="edge"/>
          <c:x val="0.1915"/>
          <c:y val="0.08475"/>
          <c:w val="0.456"/>
          <c:h val="0.1845"/>
        </c:manualLayout>
      </c:layout>
      <c:overlay val="0"/>
      <c:spPr>
        <a:ln w="3175">
          <a:noFill/>
        </a:ln>
      </c:spPr>
    </c:legend>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 Model'!#REF!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FF0000"/>
                </a:solidFill>
              </a:ln>
            </c:spPr>
          </c:marker>
          <c:xVal>
            <c:numRef>
              <c:f>' Model'!$A$17:$A$52</c:f>
              <c:numCache>
                <c:ptCount val="1"/>
                <c:pt idx="0">
                  <c:v>0.01</c:v>
                </c:pt>
              </c:numCache>
            </c:numRef>
          </c:xVal>
          <c:yVal>
            <c:numRef>
              <c:f>' Model'!#REF!</c:f>
              <c:numCache>
                <c:ptCount val="1"/>
                <c:pt idx="0">
                  <c:v>1</c:v>
                </c:pt>
              </c:numCache>
            </c:numRef>
          </c:yVal>
          <c:smooth val="0"/>
        </c:ser>
        <c:ser>
          <c:idx val="2"/>
          <c:order val="1"/>
          <c:tx>
            <c:strRef>
              <c:f>' Model'!#REF!</c:f>
              <c:strCache>
                <c:ptCount val="1"/>
                <c:pt idx="0">
                  <c:v>#REF!</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 Model'!$A$17:$A$52</c:f>
              <c:numCache>
                <c:ptCount val="1"/>
                <c:pt idx="0">
                  <c:v>0.01</c:v>
                </c:pt>
              </c:numCache>
            </c:numRef>
          </c:xVal>
          <c:yVal>
            <c:numRef>
              <c:f>' Model'!#REF!</c:f>
              <c:numCache>
                <c:ptCount val="1"/>
                <c:pt idx="0">
                  <c:v>1</c:v>
                </c:pt>
              </c:numCache>
            </c:numRef>
          </c:yVal>
          <c:smooth val="0"/>
        </c:ser>
        <c:ser>
          <c:idx val="6"/>
          <c:order val="2"/>
          <c:tx>
            <c:strRef>
              <c:f>' Model'!#REF!</c:f>
              <c:strCache>
                <c:ptCount val="1"/>
                <c:pt idx="0">
                  <c:v>#REF!</c:v>
                </c:pt>
              </c:strCache>
            </c:strRef>
          </c:tx>
          <c:spPr>
            <a:ln w="3175">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CFFCC"/>
              </a:solidFill>
              <a:ln>
                <a:solidFill>
                  <a:srgbClr val="008000"/>
                </a:solidFill>
              </a:ln>
            </c:spPr>
          </c:marker>
          <c:xVal>
            <c:numRef>
              <c:f>' Model'!$A$17:$A$52</c:f>
              <c:numCache>
                <c:ptCount val="1"/>
                <c:pt idx="0">
                  <c:v>0.01</c:v>
                </c:pt>
              </c:numCache>
            </c:numRef>
          </c:xVal>
          <c:yVal>
            <c:numRef>
              <c:f>' Model'!#REF!</c:f>
              <c:numCache>
                <c:ptCount val="1"/>
                <c:pt idx="0">
                  <c:v>1</c:v>
                </c:pt>
              </c:numCache>
            </c:numRef>
          </c:yVal>
          <c:smooth val="0"/>
        </c:ser>
        <c:ser>
          <c:idx val="1"/>
          <c:order val="3"/>
          <c:tx>
            <c:strRef>
              <c:f>' Model'!#REF!</c:f>
              <c:strCache>
                <c:ptCount val="1"/>
                <c:pt idx="0">
                  <c:v>#REF!</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 Model'!$A$17:$A$52</c:f>
              <c:numCache>
                <c:ptCount val="1"/>
                <c:pt idx="0">
                  <c:v>0.01</c:v>
                </c:pt>
              </c:numCache>
            </c:numRef>
          </c:xVal>
          <c:yVal>
            <c:numRef>
              <c:f>' Model'!#REF!</c:f>
              <c:numCache>
                <c:ptCount val="1"/>
                <c:pt idx="0">
                  <c:v>1</c:v>
                </c:pt>
              </c:numCache>
            </c:numRef>
          </c:yVal>
          <c:smooth val="0"/>
        </c:ser>
        <c:ser>
          <c:idx val="3"/>
          <c:order val="4"/>
          <c:tx>
            <c:strRef>
              <c:f>' Model'!#REF!</c:f>
              <c:strCache>
                <c:ptCount val="1"/>
                <c:pt idx="0">
                  <c:v>#REF!</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 Model'!$A$17:$A$52</c:f>
              <c:numCache>
                <c:ptCount val="1"/>
                <c:pt idx="0">
                  <c:v>0.01</c:v>
                </c:pt>
              </c:numCache>
            </c:numRef>
          </c:xVal>
          <c:yVal>
            <c:numRef>
              <c:f>' Model'!#REF!</c:f>
              <c:numCache>
                <c:ptCount val="1"/>
                <c:pt idx="0">
                  <c:v>1</c:v>
                </c:pt>
              </c:numCache>
            </c:numRef>
          </c:yVal>
          <c:smooth val="0"/>
        </c:ser>
        <c:ser>
          <c:idx val="4"/>
          <c:order val="5"/>
          <c:tx>
            <c:strRef>
              <c:f>' Model'!#REF!</c:f>
              <c:strCache>
                <c:ptCount val="1"/>
                <c:pt idx="0">
                  <c:v>#REF!</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 Model'!$A$17:$A$52</c:f>
              <c:numCache>
                <c:ptCount val="1"/>
                <c:pt idx="0">
                  <c:v>0.01</c:v>
                </c:pt>
              </c:numCache>
            </c:numRef>
          </c:xVal>
          <c:yVal>
            <c:numRef>
              <c:f>' Model'!#REF!</c:f>
              <c:numCache>
                <c:ptCount val="1"/>
                <c:pt idx="0">
                  <c:v>1</c:v>
                </c:pt>
              </c:numCache>
            </c:numRef>
          </c:yVal>
          <c:smooth val="0"/>
        </c:ser>
        <c:ser>
          <c:idx val="5"/>
          <c:order val="6"/>
          <c:tx>
            <c:strRef>
              <c:f>' Model'!#REF!</c:f>
              <c:strCache>
                <c:ptCount val="1"/>
                <c:pt idx="0">
                  <c:v>#REF!</c:v>
                </c:pt>
              </c:strCache>
            </c:strRef>
          </c:tx>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 Model'!$A$17:$A$52</c:f>
              <c:numCache>
                <c:ptCount val="1"/>
                <c:pt idx="0">
                  <c:v>0.01</c:v>
                </c:pt>
              </c:numCache>
            </c:numRef>
          </c:xVal>
          <c:yVal>
            <c:numRef>
              <c:f>' Model'!#REF!</c:f>
              <c:numCache>
                <c:ptCount val="1"/>
                <c:pt idx="0">
                  <c:v>1</c:v>
                </c:pt>
              </c:numCache>
            </c:numRef>
          </c:yVal>
          <c:smooth val="0"/>
        </c:ser>
        <c:ser>
          <c:idx val="7"/>
          <c:order val="7"/>
          <c:tx>
            <c:strRef>
              <c:f>' Model'!#REF!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 Model'!$A$17:$A$52</c:f>
              <c:numCache>
                <c:ptCount val="1"/>
                <c:pt idx="0">
                  <c:v>0.01</c:v>
                </c:pt>
              </c:numCache>
            </c:numRef>
          </c:xVal>
          <c:yVal>
            <c:numRef>
              <c:f>' Model'!#REF!</c:f>
              <c:numCache>
                <c:ptCount val="1"/>
                <c:pt idx="0">
                  <c:v>1</c:v>
                </c:pt>
              </c:numCache>
            </c:numRef>
          </c:yVal>
          <c:smooth val="0"/>
        </c:ser>
        <c:axId val="14829353"/>
        <c:axId val="66355314"/>
      </c:scatterChart>
      <c:valAx>
        <c:axId val="14829353"/>
        <c:scaling>
          <c:orientation val="minMax"/>
          <c:max val="1.4"/>
          <c:min val="0"/>
        </c:scaling>
        <c:axPos val="b"/>
        <c:title>
          <c:tx>
            <c:rich>
              <a:bodyPr vert="horz" rot="0" anchor="ctr"/>
              <a:lstStyle/>
              <a:p>
                <a:pPr algn="ctr">
                  <a:defRPr/>
                </a:pPr>
                <a:r>
                  <a:rPr lang="en-US" cap="none" sz="800" b="0" i="0" u="none" baseline="0">
                    <a:latin typeface="Arial"/>
                    <a:ea typeface="Arial"/>
                    <a:cs typeface="Arial"/>
                  </a:rPr>
                  <a:t>Degree of saturation</a:t>
                </a:r>
              </a:p>
            </c:rich>
          </c:tx>
          <c:layout/>
          <c:overlay val="0"/>
          <c:spPr>
            <a:noFill/>
            <a:ln>
              <a:noFill/>
            </a:ln>
          </c:spPr>
        </c:title>
        <c:majorGridlines>
          <c:spPr>
            <a:ln w="12700">
              <a:solidFill>
                <a:srgbClr val="A0E0E0"/>
              </a:solidFill>
            </a:ln>
          </c:spPr>
        </c:majorGridlines>
        <c:delete val="0"/>
        <c:numFmt formatCode="0.00" sourceLinked="0"/>
        <c:majorTickMark val="in"/>
        <c:minorTickMark val="none"/>
        <c:tickLblPos val="nextTo"/>
        <c:crossAx val="66355314"/>
        <c:crosses val="autoZero"/>
        <c:crossBetween val="midCat"/>
        <c:dispUnits/>
        <c:majorUnit val="0.2"/>
        <c:minorUnit val="0.1"/>
      </c:valAx>
      <c:valAx>
        <c:axId val="66355314"/>
        <c:scaling>
          <c:orientation val="minMax"/>
          <c:max val="10"/>
        </c:scaling>
        <c:axPos val="l"/>
        <c:title>
          <c:tx>
            <c:rich>
              <a:bodyPr vert="horz" rot="-5400000" anchor="ctr"/>
              <a:lstStyle/>
              <a:p>
                <a:pPr algn="ctr">
                  <a:defRPr/>
                </a:pPr>
                <a:r>
                  <a:rPr lang="en-US" cap="none" sz="800" b="0" i="0" u="none" baseline="0">
                    <a:latin typeface="Arial"/>
                    <a:ea typeface="Arial"/>
                    <a:cs typeface="Arial"/>
                  </a:rPr>
                  <a:t>Delay rate Index, DRI (0 = best)</a:t>
                </a:r>
              </a:p>
            </c:rich>
          </c:tx>
          <c:layout/>
          <c:overlay val="0"/>
          <c:spPr>
            <a:noFill/>
            <a:ln>
              <a:noFill/>
            </a:ln>
          </c:spPr>
        </c:title>
        <c:majorGridlines>
          <c:spPr>
            <a:ln w="12700">
              <a:solidFill>
                <a:srgbClr val="A0E0E0"/>
              </a:solidFill>
            </a:ln>
          </c:spPr>
        </c:majorGridlines>
        <c:delete val="0"/>
        <c:numFmt formatCode="0" sourceLinked="0"/>
        <c:majorTickMark val="in"/>
        <c:minorTickMark val="none"/>
        <c:tickLblPos val="nextTo"/>
        <c:crossAx val="14829353"/>
        <c:crosses val="autoZero"/>
        <c:crossBetween val="midCat"/>
        <c:dispUnits/>
        <c:majorUnit val="2"/>
        <c:minorUnit val="1"/>
      </c:valAx>
      <c:spPr>
        <a:noFill/>
        <a:ln w="12700">
          <a:solidFill>
            <a:srgbClr val="808080"/>
          </a:solid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 Model'!#REF!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FF0000"/>
                </a:solidFill>
              </a:ln>
            </c:spPr>
          </c:marker>
          <c:xVal>
            <c:numRef>
              <c:f>' Model'!$D$17:$D$52</c:f>
              <c:numCache>
                <c:ptCount val="1"/>
                <c:pt idx="0">
                  <c:v>119.9927277208914</c:v>
                </c:pt>
              </c:numCache>
            </c:numRef>
          </c:xVal>
          <c:yVal>
            <c:numRef>
              <c:f>' Model'!#REF!</c:f>
              <c:numCache>
                <c:ptCount val="1"/>
                <c:pt idx="0">
                  <c:v>1</c:v>
                </c:pt>
              </c:numCache>
            </c:numRef>
          </c:yVal>
          <c:smooth val="0"/>
        </c:ser>
        <c:ser>
          <c:idx val="2"/>
          <c:order val="1"/>
          <c:tx>
            <c:strRef>
              <c:f>' Model'!#REF!</c:f>
              <c:strCache>
                <c:ptCount val="1"/>
                <c:pt idx="0">
                  <c:v>#REF!</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 Model'!$G$17:$G$52</c:f>
              <c:numCache>
                <c:ptCount val="1"/>
                <c:pt idx="0">
                  <c:v>99.98877794037793</c:v>
                </c:pt>
              </c:numCache>
            </c:numRef>
          </c:xVal>
          <c:yVal>
            <c:numRef>
              <c:f>' Model'!#REF!</c:f>
              <c:numCache>
                <c:ptCount val="1"/>
                <c:pt idx="0">
                  <c:v>1</c:v>
                </c:pt>
              </c:numCache>
            </c:numRef>
          </c:yVal>
          <c:smooth val="0"/>
        </c:ser>
        <c:ser>
          <c:idx val="3"/>
          <c:order val="2"/>
          <c:tx>
            <c:strRef>
              <c:f>' Model'!#REF!</c:f>
              <c:strCache>
                <c:ptCount val="1"/>
                <c:pt idx="0">
                  <c:v>#REF!</c:v>
                </c:pt>
              </c:strCache>
            </c:strRef>
          </c:tx>
          <c:spPr>
            <a:ln w="3175">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CFFCC"/>
              </a:solidFill>
              <a:ln>
                <a:solidFill>
                  <a:srgbClr val="339933"/>
                </a:solidFill>
              </a:ln>
            </c:spPr>
          </c:marker>
          <c:xVal>
            <c:numRef>
              <c:f>' Model'!$N$17:$N$52</c:f>
              <c:numCache>
                <c:ptCount val="1"/>
                <c:pt idx="0">
                  <c:v>59.96769475714037</c:v>
                </c:pt>
              </c:numCache>
            </c:numRef>
          </c:xVal>
          <c:yVal>
            <c:numRef>
              <c:f>' Model'!#REF!</c:f>
              <c:numCache>
                <c:ptCount val="1"/>
                <c:pt idx="0">
                  <c:v>1</c:v>
                </c:pt>
              </c:numCache>
            </c:numRef>
          </c:yVal>
          <c:smooth val="0"/>
        </c:ser>
        <c:ser>
          <c:idx val="1"/>
          <c:order val="3"/>
          <c:tx>
            <c:strRef>
              <c:f>' Model'!#REF!</c:f>
              <c:strCache>
                <c:ptCount val="1"/>
                <c:pt idx="0">
                  <c:v>#REF!</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 Model'!#REF!</c:f>
              <c:strCache>
                <c:ptCount val="1"/>
                <c:pt idx="0">
                  <c:v>1</c:v>
                </c:pt>
              </c:strCache>
            </c:strRef>
          </c:xVal>
          <c:yVal>
            <c:numRef>
              <c:f>' Model'!#REF!</c:f>
              <c:numCache>
                <c:ptCount val="1"/>
                <c:pt idx="0">
                  <c:v>1</c:v>
                </c:pt>
              </c:numCache>
            </c:numRef>
          </c:yVal>
          <c:smooth val="0"/>
        </c:ser>
        <c:ser>
          <c:idx val="4"/>
          <c:order val="4"/>
          <c:tx>
            <c:strRef>
              <c:f>' Model'!#REF!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 Model'!$D$17:$D$52</c:f>
              <c:numCache>
                <c:ptCount val="1"/>
                <c:pt idx="0">
                  <c:v>119.9927277208914</c:v>
                </c:pt>
              </c:numCache>
            </c:numRef>
          </c:xVal>
          <c:yVal>
            <c:numRef>
              <c:f>' Model'!#REF!</c:f>
              <c:numCache>
                <c:ptCount val="1"/>
                <c:pt idx="0">
                  <c:v>1</c:v>
                </c:pt>
              </c:numCache>
            </c:numRef>
          </c:yVal>
          <c:smooth val="0"/>
        </c:ser>
        <c:ser>
          <c:idx val="5"/>
          <c:order val="5"/>
          <c:tx>
            <c:strRef>
              <c:f>' Model'!#REF!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 Model'!$D$17:$D$52</c:f>
              <c:numCache>
                <c:ptCount val="1"/>
                <c:pt idx="0">
                  <c:v>119.9927277208914</c:v>
                </c:pt>
              </c:numCache>
            </c:numRef>
          </c:xVal>
          <c:yVal>
            <c:numRef>
              <c:f>' Model'!#REF!</c:f>
              <c:numCache>
                <c:ptCount val="1"/>
                <c:pt idx="0">
                  <c:v>1</c:v>
                </c:pt>
              </c:numCache>
            </c:numRef>
          </c:yVal>
          <c:smooth val="0"/>
        </c:ser>
        <c:ser>
          <c:idx val="6"/>
          <c:order val="6"/>
          <c:tx>
            <c:strRef>
              <c:f>' Model'!#REF!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Good</c:name>
            <c:spPr>
              <a:ln w="25400">
                <a:solidFill>
                  <a:srgbClr val="339933"/>
                </a:solidFill>
              </a:ln>
            </c:spPr>
            <c:trendlineType val="linear"/>
            <c:forward val="19"/>
            <c:backward val="8.5"/>
            <c:dispEq val="0"/>
            <c:dispRSqr val="0"/>
          </c:trendline>
          <c:xVal>
            <c:numRef>
              <c:f>' Model'!$D$17:$D$52</c:f>
              <c:numCache>
                <c:ptCount val="1"/>
                <c:pt idx="0">
                  <c:v>119.9927277208914</c:v>
                </c:pt>
              </c:numCache>
            </c:numRef>
          </c:xVal>
          <c:yVal>
            <c:numRef>
              <c:f>' Model'!#REF!</c:f>
              <c:numCache>
                <c:ptCount val="1"/>
                <c:pt idx="0">
                  <c:v>1</c:v>
                </c:pt>
              </c:numCache>
            </c:numRef>
          </c:yVal>
          <c:smooth val="0"/>
        </c:ser>
        <c:ser>
          <c:idx val="7"/>
          <c:order val="7"/>
          <c:tx>
            <c:strRef>
              <c:f>' Model'!#REF!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Fair</c:name>
            <c:spPr>
              <a:ln w="25400">
                <a:solidFill>
                  <a:srgbClr val="CC99FF"/>
                </a:solidFill>
              </a:ln>
            </c:spPr>
            <c:trendlineType val="linear"/>
            <c:forward val="19"/>
            <c:backward val="8.5"/>
            <c:dispEq val="0"/>
            <c:dispRSqr val="0"/>
          </c:trendline>
          <c:xVal>
            <c:numRef>
              <c:f>' Model'!$D$17:$D$52</c:f>
              <c:numCache>
                <c:ptCount val="1"/>
                <c:pt idx="0">
                  <c:v>119.9927277208914</c:v>
                </c:pt>
              </c:numCache>
            </c:numRef>
          </c:xVal>
          <c:yVal>
            <c:numRef>
              <c:f>' Model'!#REF!</c:f>
              <c:numCache>
                <c:ptCount val="1"/>
                <c:pt idx="0">
                  <c:v>1</c:v>
                </c:pt>
              </c:numCache>
            </c:numRef>
          </c:yVal>
          <c:smooth val="0"/>
        </c:ser>
        <c:ser>
          <c:idx val="8"/>
          <c:order val="8"/>
          <c:tx>
            <c:strRef>
              <c:f>' Model'!#REF!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Poor</c:name>
            <c:spPr>
              <a:ln w="25400">
                <a:solidFill>
                  <a:srgbClr val="FF8080"/>
                </a:solidFill>
                <a:prstDash val="sysDot"/>
              </a:ln>
            </c:spPr>
            <c:trendlineType val="linear"/>
            <c:forward val="19"/>
            <c:backward val="8.5"/>
            <c:dispEq val="0"/>
            <c:dispRSqr val="0"/>
          </c:trendline>
          <c:xVal>
            <c:numRef>
              <c:f>' Model'!$D$17:$D$52</c:f>
              <c:numCache>
                <c:ptCount val="1"/>
                <c:pt idx="0">
                  <c:v>119.9927277208914</c:v>
                </c:pt>
              </c:numCache>
            </c:numRef>
          </c:xVal>
          <c:yVal>
            <c:numRef>
              <c:f>' Model'!#REF!</c:f>
              <c:numCache>
                <c:ptCount val="1"/>
                <c:pt idx="0">
                  <c:v>1</c:v>
                </c:pt>
              </c:numCache>
            </c:numRef>
          </c:yVal>
          <c:smooth val="0"/>
        </c:ser>
        <c:ser>
          <c:idx val="9"/>
          <c:order val="9"/>
          <c:tx>
            <c:strRef>
              <c:f>' Model'!#REF!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Very Poor</c:name>
            <c:spPr>
              <a:ln w="25400">
                <a:solidFill>
                  <a:srgbClr val="FF0000"/>
                </a:solidFill>
              </a:ln>
            </c:spPr>
            <c:trendlineType val="linear"/>
            <c:forward val="19"/>
            <c:backward val="8.5"/>
            <c:dispEq val="0"/>
            <c:dispRSqr val="0"/>
          </c:trendline>
          <c:xVal>
            <c:numRef>
              <c:f>' Model'!$D$17:$D$52</c:f>
              <c:numCache>
                <c:ptCount val="1"/>
                <c:pt idx="0">
                  <c:v>119.9927277208914</c:v>
                </c:pt>
              </c:numCache>
            </c:numRef>
          </c:xVal>
          <c:yVal>
            <c:numRef>
              <c:f>' Model'!#REF!</c:f>
              <c:numCache>
                <c:ptCount val="1"/>
                <c:pt idx="0">
                  <c:v>1</c:v>
                </c:pt>
              </c:numCache>
            </c:numRef>
          </c:yVal>
          <c:smooth val="0"/>
        </c:ser>
        <c:axId val="60326915"/>
        <c:axId val="6071324"/>
      </c:scatterChart>
      <c:valAx>
        <c:axId val="60326915"/>
        <c:scaling>
          <c:orientation val="maxMin"/>
          <c:max val="120"/>
          <c:min val="0"/>
        </c:scaling>
        <c:axPos val="b"/>
        <c:title>
          <c:tx>
            <c:rich>
              <a:bodyPr vert="horz" rot="0" anchor="ctr"/>
              <a:lstStyle/>
              <a:p>
                <a:pPr algn="ctr">
                  <a:defRPr/>
                </a:pPr>
                <a:r>
                  <a:rPr lang="en-US" cap="none" sz="800" b="0" i="0" u="none" baseline="0">
                    <a:latin typeface="Arial"/>
                    <a:ea typeface="Arial"/>
                    <a:cs typeface="Arial"/>
                  </a:rPr>
                  <a:t>Speed (km/h)</a:t>
                </a:r>
              </a:p>
            </c:rich>
          </c:tx>
          <c:layout/>
          <c:overlay val="0"/>
          <c:spPr>
            <a:noFill/>
            <a:ln>
              <a:noFill/>
            </a:ln>
          </c:spPr>
        </c:title>
        <c:majorGridlines>
          <c:spPr>
            <a:ln w="12700">
              <a:solidFill>
                <a:srgbClr val="A0E0E0"/>
              </a:solidFill>
            </a:ln>
          </c:spPr>
        </c:majorGridlines>
        <c:delete val="0"/>
        <c:numFmt formatCode="0" sourceLinked="0"/>
        <c:majorTickMark val="in"/>
        <c:minorTickMark val="none"/>
        <c:tickLblPos val="nextTo"/>
        <c:crossAx val="6071324"/>
        <c:crosses val="autoZero"/>
        <c:crossBetween val="midCat"/>
        <c:dispUnits/>
        <c:majorUnit val="20"/>
        <c:minorUnit val="10"/>
      </c:valAx>
      <c:valAx>
        <c:axId val="6071324"/>
        <c:scaling>
          <c:orientation val="minMax"/>
          <c:max val="10"/>
        </c:scaling>
        <c:axPos val="r"/>
        <c:title>
          <c:tx>
            <c:rich>
              <a:bodyPr vert="horz" rot="-5400000" anchor="ctr"/>
              <a:lstStyle/>
              <a:p>
                <a:pPr algn="ctr">
                  <a:defRPr/>
                </a:pPr>
                <a:r>
                  <a:rPr lang="en-US" cap="none" sz="800" b="0" i="0" u="none" baseline="0">
                    <a:latin typeface="Arial"/>
                    <a:ea typeface="Arial"/>
                    <a:cs typeface="Arial"/>
                  </a:rPr>
                  <a:t>Delay rate Index, DRI (0 = best)</a:t>
                </a:r>
              </a:p>
            </c:rich>
          </c:tx>
          <c:layout/>
          <c:overlay val="0"/>
          <c:spPr>
            <a:noFill/>
            <a:ln>
              <a:noFill/>
            </a:ln>
          </c:spPr>
        </c:title>
        <c:majorGridlines>
          <c:spPr>
            <a:ln w="12700">
              <a:solidFill>
                <a:srgbClr val="A0E0E0"/>
              </a:solidFill>
            </a:ln>
          </c:spPr>
        </c:majorGridlines>
        <c:delete val="0"/>
        <c:numFmt formatCode="0" sourceLinked="0"/>
        <c:majorTickMark val="in"/>
        <c:minorTickMark val="none"/>
        <c:tickLblPos val="nextTo"/>
        <c:crossAx val="60326915"/>
        <c:crosses val="autoZero"/>
        <c:crossBetween val="midCat"/>
        <c:dispUnits/>
        <c:majorUnit val="2"/>
        <c:minorUnit val="1"/>
      </c:valAx>
      <c:spPr>
        <a:noFill/>
        <a:ln w="12700">
          <a:solidFill>
            <a:srgbClr val="808080"/>
          </a:solid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 Model'!#REF!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FF0000"/>
                </a:solidFill>
              </a:ln>
            </c:spPr>
          </c:marker>
          <c:xVal>
            <c:strRef>
              <c:f>' Model'!#REF!</c:f>
              <c:strCache>
                <c:ptCount val="1"/>
                <c:pt idx="0">
                  <c:v>1</c:v>
                </c:pt>
              </c:strCache>
            </c:strRef>
          </c:xVal>
          <c:yVal>
            <c:numRef>
              <c:f>' Model'!#REF!</c:f>
              <c:numCache>
                <c:ptCount val="1"/>
                <c:pt idx="0">
                  <c:v>1</c:v>
                </c:pt>
              </c:numCache>
            </c:numRef>
          </c:yVal>
          <c:smooth val="0"/>
        </c:ser>
        <c:ser>
          <c:idx val="1"/>
          <c:order val="1"/>
          <c:tx>
            <c:strRef>
              <c:f>' Model'!#REF!</c:f>
              <c:strCache>
                <c:ptCount val="1"/>
                <c:pt idx="0">
                  <c:v>#REF!</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 Model'!#REF!</c:f>
              <c:strCache>
                <c:ptCount val="1"/>
                <c:pt idx="0">
                  <c:v>1</c:v>
                </c:pt>
              </c:strCache>
            </c:strRef>
          </c:xVal>
          <c:yVal>
            <c:numRef>
              <c:f>' Model'!#REF!</c:f>
              <c:numCache>
                <c:ptCount val="1"/>
                <c:pt idx="0">
                  <c:v>1</c:v>
                </c:pt>
              </c:numCache>
            </c:numRef>
          </c:yVal>
          <c:smooth val="0"/>
        </c:ser>
        <c:ser>
          <c:idx val="2"/>
          <c:order val="2"/>
          <c:tx>
            <c:strRef>
              <c:f>' Model'!#REF!</c:f>
              <c:strCache>
                <c:ptCount val="1"/>
                <c:pt idx="0">
                  <c:v>#REF!</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strRef>
              <c:f>' Model'!#REF!</c:f>
              <c:strCache>
                <c:ptCount val="1"/>
                <c:pt idx="0">
                  <c:v>1</c:v>
                </c:pt>
              </c:strCache>
            </c:strRef>
          </c:xVal>
          <c:yVal>
            <c:numRef>
              <c:f>' Model'!#REF!</c:f>
              <c:numCache>
                <c:ptCount val="1"/>
                <c:pt idx="0">
                  <c:v>1</c:v>
                </c:pt>
              </c:numCache>
            </c:numRef>
          </c:yVal>
          <c:smooth val="0"/>
        </c:ser>
        <c:ser>
          <c:idx val="7"/>
          <c:order val="3"/>
          <c:tx>
            <c:strRef>
              <c:f>' Model'!#REF!</c:f>
              <c:strCache>
                <c:ptCount val="1"/>
                <c:pt idx="0">
                  <c:v>#REF!</c:v>
                </c:pt>
              </c:strCache>
            </c:strRef>
          </c:tx>
          <c:spPr>
            <a:ln w="3175">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CFFCC"/>
              </a:solidFill>
              <a:ln>
                <a:solidFill>
                  <a:srgbClr val="008000"/>
                </a:solidFill>
              </a:ln>
            </c:spPr>
          </c:marker>
          <c:xVal>
            <c:strRef>
              <c:f>' Model'!#REF!</c:f>
              <c:strCache>
                <c:ptCount val="1"/>
                <c:pt idx="0">
                  <c:v>1</c:v>
                </c:pt>
              </c:strCache>
            </c:strRef>
          </c:xVal>
          <c:yVal>
            <c:numRef>
              <c:f>' Model'!#REF!</c:f>
              <c:numCache>
                <c:ptCount val="1"/>
                <c:pt idx="0">
                  <c:v>1</c:v>
                </c:pt>
              </c:numCache>
            </c:numRef>
          </c:yVal>
          <c:smooth val="0"/>
        </c:ser>
        <c:ser>
          <c:idx val="3"/>
          <c:order val="4"/>
          <c:tx>
            <c:strRef>
              <c:f>' Model'!#REF!</c:f>
              <c:strCache>
                <c:ptCount val="1"/>
                <c:pt idx="0">
                  <c:v>#REF!</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 Model'!#REF!</c:f>
              <c:strCache>
                <c:ptCount val="1"/>
                <c:pt idx="0">
                  <c:v>1</c:v>
                </c:pt>
              </c:strCache>
            </c:strRef>
          </c:xVal>
          <c:yVal>
            <c:numRef>
              <c:f>' Model'!#REF!</c:f>
              <c:numCache>
                <c:ptCount val="1"/>
                <c:pt idx="0">
                  <c:v>1</c:v>
                </c:pt>
              </c:numCache>
            </c:numRef>
          </c:yVal>
          <c:smooth val="0"/>
        </c:ser>
        <c:ser>
          <c:idx val="4"/>
          <c:order val="5"/>
          <c:tx>
            <c:strRef>
              <c:f>' Model'!#REF!</c:f>
              <c:strCache>
                <c:ptCount val="1"/>
                <c:pt idx="0">
                  <c:v>#REF!</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 Model'!#REF!</c:f>
              <c:strCache>
                <c:ptCount val="1"/>
                <c:pt idx="0">
                  <c:v>1</c:v>
                </c:pt>
              </c:strCache>
            </c:strRef>
          </c:xVal>
          <c:yVal>
            <c:numRef>
              <c:f>' Model'!#REF!</c:f>
              <c:numCache>
                <c:ptCount val="1"/>
                <c:pt idx="0">
                  <c:v>1</c:v>
                </c:pt>
              </c:numCache>
            </c:numRef>
          </c:yVal>
          <c:smooth val="0"/>
        </c:ser>
        <c:ser>
          <c:idx val="5"/>
          <c:order val="6"/>
          <c:tx>
            <c:strRef>
              <c:f>' Model'!#REF!</c:f>
              <c:strCache>
                <c:ptCount val="1"/>
                <c:pt idx="0">
                  <c:v>#REF!</c:v>
                </c:pt>
              </c:strCache>
            </c:strRef>
          </c:tx>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 Model'!#REF!</c:f>
              <c:strCache>
                <c:ptCount val="1"/>
                <c:pt idx="0">
                  <c:v>1</c:v>
                </c:pt>
              </c:strCache>
            </c:strRef>
          </c:xVal>
          <c:yVal>
            <c:numRef>
              <c:f>' Model'!#REF!</c:f>
              <c:numCache>
                <c:ptCount val="1"/>
                <c:pt idx="0">
                  <c:v>1</c:v>
                </c:pt>
              </c:numCache>
            </c:numRef>
          </c:yVal>
          <c:smooth val="0"/>
        </c:ser>
        <c:ser>
          <c:idx val="6"/>
          <c:order val="7"/>
          <c:tx>
            <c:strRef>
              <c:f>' Model'!#REF!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 Model'!#REF!</c:f>
              <c:strCache>
                <c:ptCount val="1"/>
                <c:pt idx="0">
                  <c:v>1</c:v>
                </c:pt>
              </c:strCache>
            </c:strRef>
          </c:xVal>
          <c:yVal>
            <c:numRef>
              <c:f>' Model'!#REF!</c:f>
              <c:numCache>
                <c:ptCount val="1"/>
                <c:pt idx="0">
                  <c:v>1</c:v>
                </c:pt>
              </c:numCache>
            </c:numRef>
          </c:yVal>
          <c:smooth val="0"/>
        </c:ser>
        <c:axId val="54641917"/>
        <c:axId val="22015206"/>
      </c:scatterChart>
      <c:valAx>
        <c:axId val="54641917"/>
        <c:scaling>
          <c:orientation val="minMax"/>
          <c:max val="6"/>
          <c:min val="0"/>
        </c:scaling>
        <c:axPos val="b"/>
        <c:title>
          <c:tx>
            <c:rich>
              <a:bodyPr vert="horz" rot="0" anchor="ctr"/>
              <a:lstStyle/>
              <a:p>
                <a:pPr algn="ctr">
                  <a:defRPr/>
                </a:pPr>
                <a:r>
                  <a:rPr lang="en-US" cap="none" sz="800" b="0" i="0" u="none" baseline="0">
                    <a:latin typeface="Arial"/>
                    <a:ea typeface="Arial"/>
                    <a:cs typeface="Arial"/>
                  </a:rPr>
                  <a:t>Delay (min/km))</a:t>
                </a:r>
              </a:p>
            </c:rich>
          </c:tx>
          <c:layout/>
          <c:overlay val="0"/>
          <c:spPr>
            <a:noFill/>
            <a:ln>
              <a:noFill/>
            </a:ln>
          </c:spPr>
        </c:title>
        <c:majorGridlines>
          <c:spPr>
            <a:ln w="12700">
              <a:solidFill>
                <a:srgbClr val="A0E0E0"/>
              </a:solidFill>
            </a:ln>
          </c:spPr>
        </c:majorGridlines>
        <c:delete val="0"/>
        <c:numFmt formatCode="0.00" sourceLinked="0"/>
        <c:majorTickMark val="in"/>
        <c:minorTickMark val="none"/>
        <c:tickLblPos val="nextTo"/>
        <c:crossAx val="22015206"/>
        <c:crosses val="autoZero"/>
        <c:crossBetween val="midCat"/>
        <c:dispUnits/>
        <c:majorUnit val="1"/>
        <c:minorUnit val="0.5"/>
      </c:valAx>
      <c:valAx>
        <c:axId val="22015206"/>
        <c:scaling>
          <c:orientation val="minMax"/>
          <c:max val="10"/>
        </c:scaling>
        <c:axPos val="l"/>
        <c:title>
          <c:tx>
            <c:rich>
              <a:bodyPr vert="horz" rot="-5400000" anchor="ctr"/>
              <a:lstStyle/>
              <a:p>
                <a:pPr algn="ctr">
                  <a:defRPr/>
                </a:pPr>
                <a:r>
                  <a:rPr lang="en-US" cap="none" sz="800" b="0" i="0" u="none" baseline="0">
                    <a:latin typeface="Arial"/>
                    <a:ea typeface="Arial"/>
                    <a:cs typeface="Arial"/>
                  </a:rPr>
                  <a:t>Delay rate Index, DRI (0 = best)</a:t>
                </a:r>
              </a:p>
            </c:rich>
          </c:tx>
          <c:layout/>
          <c:overlay val="0"/>
          <c:spPr>
            <a:noFill/>
            <a:ln>
              <a:noFill/>
            </a:ln>
          </c:spPr>
        </c:title>
        <c:majorGridlines>
          <c:spPr>
            <a:ln w="12700">
              <a:solidFill>
                <a:srgbClr val="A0E0E0"/>
              </a:solidFill>
            </a:ln>
          </c:spPr>
        </c:majorGridlines>
        <c:delete val="0"/>
        <c:numFmt formatCode="0" sourceLinked="0"/>
        <c:majorTickMark val="in"/>
        <c:minorTickMark val="none"/>
        <c:tickLblPos val="nextTo"/>
        <c:crossAx val="54641917"/>
        <c:crosses val="autoZero"/>
        <c:crossBetween val="midCat"/>
        <c:dispUnits/>
        <c:majorUnit val="2"/>
        <c:minorUnit val="1"/>
      </c:valAx>
      <c:spPr>
        <a:noFill/>
        <a:ln w="12700">
          <a:solidFill>
            <a:srgbClr val="808080"/>
          </a:solid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 Model'!#REF!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FF0000"/>
                </a:solidFill>
              </a:ln>
            </c:spPr>
          </c:marker>
          <c:xVal>
            <c:numRef>
              <c:f>' Model'!$A$17:$A$52</c:f>
              <c:numCache>
                <c:ptCount val="1"/>
                <c:pt idx="0">
                  <c:v>0.01</c:v>
                </c:pt>
              </c:numCache>
            </c:numRef>
          </c:xVal>
          <c:yVal>
            <c:numRef>
              <c:f>' Model'!#REF!</c:f>
              <c:numCache>
                <c:ptCount val="1"/>
                <c:pt idx="0">
                  <c:v>1</c:v>
                </c:pt>
              </c:numCache>
            </c:numRef>
          </c:yVal>
          <c:smooth val="0"/>
        </c:ser>
        <c:ser>
          <c:idx val="2"/>
          <c:order val="1"/>
          <c:tx>
            <c:strRef>
              <c:f>' Model'!#REF!</c:f>
              <c:strCache>
                <c:ptCount val="1"/>
                <c:pt idx="0">
                  <c:v>#REF!</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 Model'!$A$17:$A$52</c:f>
              <c:numCache>
                <c:ptCount val="1"/>
                <c:pt idx="0">
                  <c:v>0.01</c:v>
                </c:pt>
              </c:numCache>
            </c:numRef>
          </c:xVal>
          <c:yVal>
            <c:numRef>
              <c:f>' Model'!#REF!</c:f>
              <c:numCache>
                <c:ptCount val="1"/>
                <c:pt idx="0">
                  <c:v>1</c:v>
                </c:pt>
              </c:numCache>
            </c:numRef>
          </c:yVal>
          <c:smooth val="0"/>
        </c:ser>
        <c:ser>
          <c:idx val="7"/>
          <c:order val="2"/>
          <c:tx>
            <c:strRef>
              <c:f>' Model'!#REF!</c:f>
              <c:strCache>
                <c:ptCount val="1"/>
                <c:pt idx="0">
                  <c:v>#REF!</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CFFCC"/>
              </a:solidFill>
              <a:ln>
                <a:solidFill>
                  <a:srgbClr val="339933"/>
                </a:solidFill>
              </a:ln>
            </c:spPr>
          </c:marker>
          <c:xVal>
            <c:numRef>
              <c:f>' Model'!$A$17:$A$52</c:f>
              <c:numCache>
                <c:ptCount val="1"/>
                <c:pt idx="0">
                  <c:v>0.01</c:v>
                </c:pt>
              </c:numCache>
            </c:numRef>
          </c:xVal>
          <c:yVal>
            <c:numRef>
              <c:f>' Model'!#REF!</c:f>
              <c:numCache>
                <c:ptCount val="1"/>
                <c:pt idx="0">
                  <c:v>1</c:v>
                </c:pt>
              </c:numCache>
            </c:numRef>
          </c:yVal>
          <c:smooth val="1"/>
        </c:ser>
        <c:ser>
          <c:idx val="1"/>
          <c:order val="3"/>
          <c:tx>
            <c:strRef>
              <c:f>' Model'!#REF!</c:f>
              <c:strCache>
                <c:ptCount val="1"/>
                <c:pt idx="0">
                  <c:v>#REF!</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 Model'!$A$17:$A$52</c:f>
              <c:numCache>
                <c:ptCount val="1"/>
                <c:pt idx="0">
                  <c:v>0.01</c:v>
                </c:pt>
              </c:numCache>
            </c:numRef>
          </c:xVal>
          <c:yVal>
            <c:numRef>
              <c:f>' Model'!#REF!</c:f>
              <c:numCache>
                <c:ptCount val="1"/>
                <c:pt idx="0">
                  <c:v>1</c:v>
                </c:pt>
              </c:numCache>
            </c:numRef>
          </c:yVal>
          <c:smooth val="0"/>
        </c:ser>
        <c:ser>
          <c:idx val="3"/>
          <c:order val="4"/>
          <c:tx>
            <c:strRef>
              <c:f>' Model'!#REF!</c:f>
              <c:strCache>
                <c:ptCount val="1"/>
                <c:pt idx="0">
                  <c:v>#REF!</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 Model'!$A$17:$A$52</c:f>
              <c:numCache>
                <c:ptCount val="1"/>
                <c:pt idx="0">
                  <c:v>0.01</c:v>
                </c:pt>
              </c:numCache>
            </c:numRef>
          </c:xVal>
          <c:yVal>
            <c:numRef>
              <c:f>' Model'!#REF!</c:f>
              <c:numCache>
                <c:ptCount val="1"/>
                <c:pt idx="0">
                  <c:v>1</c:v>
                </c:pt>
              </c:numCache>
            </c:numRef>
          </c:yVal>
          <c:smooth val="0"/>
        </c:ser>
        <c:ser>
          <c:idx val="4"/>
          <c:order val="5"/>
          <c:tx>
            <c:strRef>
              <c:f>' Model'!#REF!</c:f>
              <c:strCache>
                <c:ptCount val="1"/>
                <c:pt idx="0">
                  <c:v>#REF!</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 Model'!$A$17:$A$52</c:f>
              <c:numCache>
                <c:ptCount val="1"/>
                <c:pt idx="0">
                  <c:v>0.01</c:v>
                </c:pt>
              </c:numCache>
            </c:numRef>
          </c:xVal>
          <c:yVal>
            <c:numRef>
              <c:f>' Model'!#REF!</c:f>
              <c:numCache>
                <c:ptCount val="1"/>
                <c:pt idx="0">
                  <c:v>1</c:v>
                </c:pt>
              </c:numCache>
            </c:numRef>
          </c:yVal>
          <c:smooth val="0"/>
        </c:ser>
        <c:ser>
          <c:idx val="5"/>
          <c:order val="6"/>
          <c:tx>
            <c:strRef>
              <c:f>' Model'!#REF!</c:f>
              <c:strCache>
                <c:ptCount val="1"/>
                <c:pt idx="0">
                  <c:v>#REF!</c:v>
                </c:pt>
              </c:strCache>
            </c:strRef>
          </c:tx>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 Model'!$A$17:$A$52</c:f>
              <c:numCache>
                <c:ptCount val="1"/>
                <c:pt idx="0">
                  <c:v>0.01</c:v>
                </c:pt>
              </c:numCache>
            </c:numRef>
          </c:xVal>
          <c:yVal>
            <c:numRef>
              <c:f>' Model'!#REF!</c:f>
              <c:numCache>
                <c:ptCount val="1"/>
                <c:pt idx="0">
                  <c:v>1</c:v>
                </c:pt>
              </c:numCache>
            </c:numRef>
          </c:yVal>
          <c:smooth val="0"/>
        </c:ser>
        <c:ser>
          <c:idx val="6"/>
          <c:order val="7"/>
          <c:tx>
            <c:strRef>
              <c:f>' Model'!#REF!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 Model'!$A$17:$A$52</c:f>
              <c:numCache>
                <c:ptCount val="1"/>
                <c:pt idx="0">
                  <c:v>0.01</c:v>
                </c:pt>
              </c:numCache>
            </c:numRef>
          </c:xVal>
          <c:yVal>
            <c:numRef>
              <c:f>' Model'!#REF!</c:f>
              <c:numCache>
                <c:ptCount val="1"/>
                <c:pt idx="0">
                  <c:v>1</c:v>
                </c:pt>
              </c:numCache>
            </c:numRef>
          </c:yVal>
          <c:smooth val="0"/>
        </c:ser>
        <c:axId val="63919127"/>
        <c:axId val="38401232"/>
      </c:scatterChart>
      <c:valAx>
        <c:axId val="63919127"/>
        <c:scaling>
          <c:orientation val="minMax"/>
          <c:max val="1.4"/>
          <c:min val="0"/>
        </c:scaling>
        <c:axPos val="b"/>
        <c:title>
          <c:tx>
            <c:rich>
              <a:bodyPr vert="horz" rot="0" anchor="ctr"/>
              <a:lstStyle/>
              <a:p>
                <a:pPr algn="ctr">
                  <a:defRPr/>
                </a:pPr>
                <a:r>
                  <a:rPr lang="en-US" cap="none" sz="800" b="0" i="0" u="none" baseline="0">
                    <a:latin typeface="Arial"/>
                    <a:ea typeface="Arial"/>
                    <a:cs typeface="Arial"/>
                  </a:rPr>
                  <a:t>Degree of saturation</a:t>
                </a:r>
              </a:p>
            </c:rich>
          </c:tx>
          <c:layout/>
          <c:overlay val="0"/>
          <c:spPr>
            <a:noFill/>
            <a:ln>
              <a:noFill/>
            </a:ln>
          </c:spPr>
        </c:title>
        <c:majorGridlines>
          <c:spPr>
            <a:ln w="12700">
              <a:solidFill>
                <a:srgbClr val="A0E0E0"/>
              </a:solidFill>
            </a:ln>
          </c:spPr>
        </c:majorGridlines>
        <c:delete val="0"/>
        <c:numFmt formatCode="0.00" sourceLinked="0"/>
        <c:majorTickMark val="in"/>
        <c:minorTickMark val="none"/>
        <c:tickLblPos val="nextTo"/>
        <c:crossAx val="38401232"/>
        <c:crosses val="autoZero"/>
        <c:crossBetween val="midCat"/>
        <c:dispUnits/>
        <c:majorUnit val="0.2"/>
        <c:minorUnit val="0.1"/>
      </c:valAx>
      <c:valAx>
        <c:axId val="38401232"/>
        <c:scaling>
          <c:orientation val="minMax"/>
          <c:max val="10"/>
        </c:scaling>
        <c:axPos val="l"/>
        <c:title>
          <c:tx>
            <c:rich>
              <a:bodyPr vert="horz" rot="-5400000" anchor="ctr"/>
              <a:lstStyle/>
              <a:p>
                <a:pPr algn="ctr">
                  <a:defRPr/>
                </a:pPr>
                <a:r>
                  <a:rPr lang="en-US" cap="none" sz="800" b="0" i="0" u="none" baseline="0">
                    <a:latin typeface="Arial"/>
                    <a:ea typeface="Arial"/>
                    <a:cs typeface="Arial"/>
                  </a:rPr>
                  <a:t>Delay Rate Index, DRI (10 = best)</a:t>
                </a:r>
              </a:p>
            </c:rich>
          </c:tx>
          <c:layout/>
          <c:overlay val="0"/>
          <c:spPr>
            <a:noFill/>
            <a:ln>
              <a:noFill/>
            </a:ln>
          </c:spPr>
        </c:title>
        <c:majorGridlines>
          <c:spPr>
            <a:ln w="12700">
              <a:solidFill>
                <a:srgbClr val="A0E0E0"/>
              </a:solidFill>
            </a:ln>
          </c:spPr>
        </c:majorGridlines>
        <c:delete val="0"/>
        <c:numFmt formatCode="0" sourceLinked="0"/>
        <c:majorTickMark val="in"/>
        <c:minorTickMark val="none"/>
        <c:tickLblPos val="nextTo"/>
        <c:crossAx val="63919127"/>
        <c:crosses val="autoZero"/>
        <c:crossBetween val="midCat"/>
        <c:dispUnits/>
        <c:majorUnit val="2"/>
        <c:minorUnit val="1"/>
      </c:valAx>
      <c:spPr>
        <a:noFill/>
        <a:ln w="12700">
          <a:solidFill>
            <a:srgbClr val="808080"/>
          </a:solid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 Model'!#REF!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FF0000"/>
                </a:solidFill>
              </a:ln>
            </c:spPr>
          </c:marker>
          <c:xVal>
            <c:strRef>
              <c:f>' Model'!#REF!</c:f>
              <c:strCache>
                <c:ptCount val="1"/>
                <c:pt idx="0">
                  <c:v>1</c:v>
                </c:pt>
              </c:strCache>
            </c:strRef>
          </c:xVal>
          <c:yVal>
            <c:numRef>
              <c:f>' Model'!#REF!</c:f>
              <c:numCache>
                <c:ptCount val="1"/>
                <c:pt idx="0">
                  <c:v>1</c:v>
                </c:pt>
              </c:numCache>
            </c:numRef>
          </c:yVal>
          <c:smooth val="0"/>
        </c:ser>
        <c:ser>
          <c:idx val="2"/>
          <c:order val="1"/>
          <c:tx>
            <c:strRef>
              <c:f>' Model'!#REF!</c:f>
              <c:strCache>
                <c:ptCount val="1"/>
                <c:pt idx="0">
                  <c:v>#REF!</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strRef>
              <c:f>' Model'!#REF!</c:f>
              <c:strCache>
                <c:ptCount val="1"/>
                <c:pt idx="0">
                  <c:v>1</c:v>
                </c:pt>
              </c:strCache>
            </c:strRef>
          </c:xVal>
          <c:yVal>
            <c:numRef>
              <c:f>' Model'!#REF!</c:f>
              <c:numCache>
                <c:ptCount val="1"/>
                <c:pt idx="0">
                  <c:v>1</c:v>
                </c:pt>
              </c:numCache>
            </c:numRef>
          </c:yVal>
          <c:smooth val="0"/>
        </c:ser>
        <c:ser>
          <c:idx val="3"/>
          <c:order val="2"/>
          <c:tx>
            <c:strRef>
              <c:f>' Model'!#REF!</c:f>
              <c:strCache>
                <c:ptCount val="1"/>
                <c:pt idx="0">
                  <c:v>#REF!</c:v>
                </c:pt>
              </c:strCache>
            </c:strRef>
          </c:tx>
          <c:spPr>
            <a:ln w="3175">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CFFCC"/>
              </a:solidFill>
              <a:ln>
                <a:solidFill>
                  <a:srgbClr val="339933"/>
                </a:solidFill>
              </a:ln>
            </c:spPr>
          </c:marker>
          <c:xVal>
            <c:strRef>
              <c:f>' Model'!#REF!</c:f>
              <c:strCache>
                <c:ptCount val="1"/>
                <c:pt idx="0">
                  <c:v>1</c:v>
                </c:pt>
              </c:strCache>
            </c:strRef>
          </c:xVal>
          <c:yVal>
            <c:numRef>
              <c:f>' Model'!#REF!</c:f>
              <c:numCache>
                <c:ptCount val="1"/>
                <c:pt idx="0">
                  <c:v>1</c:v>
                </c:pt>
              </c:numCache>
            </c:numRef>
          </c:yVal>
          <c:smooth val="0"/>
        </c:ser>
        <c:ser>
          <c:idx val="1"/>
          <c:order val="3"/>
          <c:tx>
            <c:strRef>
              <c:f>' Model'!#REF!</c:f>
              <c:strCache>
                <c:ptCount val="1"/>
                <c:pt idx="0">
                  <c:v>#REF!</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 Model'!#REF!</c:f>
              <c:strCache>
                <c:ptCount val="1"/>
                <c:pt idx="0">
                  <c:v>1</c:v>
                </c:pt>
              </c:strCache>
            </c:strRef>
          </c:xVal>
          <c:yVal>
            <c:numRef>
              <c:f>' Model'!#REF!</c:f>
              <c:numCache>
                <c:ptCount val="1"/>
                <c:pt idx="0">
                  <c:v>1</c:v>
                </c:pt>
              </c:numCache>
            </c:numRef>
          </c:yVal>
          <c:smooth val="0"/>
        </c:ser>
        <c:axId val="10066769"/>
        <c:axId val="23492058"/>
      </c:scatterChart>
      <c:valAx>
        <c:axId val="10066769"/>
        <c:scaling>
          <c:orientation val="minMax"/>
          <c:max val="1"/>
          <c:min val="-1"/>
        </c:scaling>
        <c:axPos val="b"/>
        <c:title>
          <c:tx>
            <c:rich>
              <a:bodyPr vert="horz" rot="0" anchor="ctr"/>
              <a:lstStyle/>
              <a:p>
                <a:pPr algn="ctr">
                  <a:defRPr/>
                </a:pPr>
                <a:r>
                  <a:rPr lang="en-US" cap="none" sz="800" b="0" i="0" u="none" baseline="0">
                    <a:latin typeface="Arial"/>
                    <a:ea typeface="Arial"/>
                    <a:cs typeface="Arial"/>
                  </a:rPr>
                  <a:t>Log of delay (min/km)</a:t>
                </a:r>
              </a:p>
            </c:rich>
          </c:tx>
          <c:layout/>
          <c:overlay val="0"/>
          <c:spPr>
            <a:noFill/>
            <a:ln>
              <a:noFill/>
            </a:ln>
          </c:spPr>
        </c:title>
        <c:majorGridlines>
          <c:spPr>
            <a:ln w="12700">
              <a:solidFill>
                <a:srgbClr val="A0E0E0"/>
              </a:solidFill>
            </a:ln>
          </c:spPr>
        </c:majorGridlines>
        <c:delete val="0"/>
        <c:numFmt formatCode="0.0" sourceLinked="0"/>
        <c:majorTickMark val="in"/>
        <c:minorTickMark val="none"/>
        <c:tickLblPos val="nextTo"/>
        <c:crossAx val="23492058"/>
        <c:crossesAt val="0"/>
        <c:crossBetween val="midCat"/>
        <c:dispUnits/>
        <c:majorUnit val="0.2"/>
        <c:minorUnit val="0.1"/>
      </c:valAx>
      <c:valAx>
        <c:axId val="23492058"/>
        <c:scaling>
          <c:orientation val="minMax"/>
          <c:max val="10"/>
        </c:scaling>
        <c:axPos val="l"/>
        <c:title>
          <c:tx>
            <c:rich>
              <a:bodyPr vert="horz" rot="-5400000" anchor="ctr"/>
              <a:lstStyle/>
              <a:p>
                <a:pPr algn="ctr">
                  <a:defRPr/>
                </a:pPr>
                <a:r>
                  <a:rPr lang="en-US" cap="none" sz="800" b="0" i="0" u="none" baseline="0">
                    <a:latin typeface="Arial"/>
                    <a:ea typeface="Arial"/>
                    <a:cs typeface="Arial"/>
                  </a:rPr>
                  <a:t>Delay rate Index, DRI (0 = best)</a:t>
                </a:r>
              </a:p>
            </c:rich>
          </c:tx>
          <c:layout/>
          <c:overlay val="0"/>
          <c:spPr>
            <a:noFill/>
            <a:ln>
              <a:noFill/>
            </a:ln>
          </c:spPr>
        </c:title>
        <c:majorGridlines>
          <c:spPr>
            <a:ln w="12700">
              <a:solidFill>
                <a:srgbClr val="A0E0E0"/>
              </a:solidFill>
            </a:ln>
          </c:spPr>
        </c:majorGridlines>
        <c:delete val="0"/>
        <c:numFmt formatCode="0" sourceLinked="0"/>
        <c:majorTickMark val="in"/>
        <c:minorTickMark val="none"/>
        <c:tickLblPos val="nextTo"/>
        <c:crossAx val="10066769"/>
        <c:crosses val="autoZero"/>
        <c:crossBetween val="midCat"/>
        <c:dispUnits/>
        <c:majorUnit val="2"/>
        <c:minorUnit val="1"/>
      </c:valAx>
      <c:spPr>
        <a:noFill/>
        <a:ln w="12700">
          <a:solidFill>
            <a:srgbClr val="808080"/>
          </a:solid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 Model'!#REF!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FF0000"/>
                </a:solidFill>
              </a:ln>
            </c:spPr>
          </c:marker>
          <c:xVal>
            <c:strRef>
              <c:f>' Model'!#REF!</c:f>
              <c:strCache>
                <c:ptCount val="1"/>
                <c:pt idx="0">
                  <c:v>1</c:v>
                </c:pt>
              </c:strCache>
            </c:strRef>
          </c:xVal>
          <c:yVal>
            <c:numRef>
              <c:f>' Model'!#REF!</c:f>
              <c:numCache>
                <c:ptCount val="1"/>
                <c:pt idx="0">
                  <c:v>1</c:v>
                </c:pt>
              </c:numCache>
            </c:numRef>
          </c:yVal>
          <c:smooth val="0"/>
        </c:ser>
        <c:ser>
          <c:idx val="2"/>
          <c:order val="1"/>
          <c:tx>
            <c:strRef>
              <c:f>' Model'!#REF!</c:f>
              <c:strCache>
                <c:ptCount val="1"/>
                <c:pt idx="0">
                  <c:v>#REF!</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strRef>
              <c:f>' Model'!#REF!</c:f>
              <c:strCache>
                <c:ptCount val="1"/>
                <c:pt idx="0">
                  <c:v>1</c:v>
                </c:pt>
              </c:strCache>
            </c:strRef>
          </c:xVal>
          <c:yVal>
            <c:numRef>
              <c:f>' Model'!#REF!</c:f>
              <c:numCache>
                <c:ptCount val="1"/>
                <c:pt idx="0">
                  <c:v>1</c:v>
                </c:pt>
              </c:numCache>
            </c:numRef>
          </c:yVal>
          <c:smooth val="0"/>
        </c:ser>
        <c:ser>
          <c:idx val="3"/>
          <c:order val="2"/>
          <c:tx>
            <c:strRef>
              <c:f>' Model'!#REF!</c:f>
              <c:strCache>
                <c:ptCount val="1"/>
                <c:pt idx="0">
                  <c:v>#REF!</c:v>
                </c:pt>
              </c:strCache>
            </c:strRef>
          </c:tx>
          <c:spPr>
            <a:ln w="3175">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CFFCC"/>
              </a:solidFill>
              <a:ln>
                <a:solidFill>
                  <a:srgbClr val="008000"/>
                </a:solidFill>
              </a:ln>
            </c:spPr>
          </c:marker>
          <c:xVal>
            <c:strRef>
              <c:f>' Model'!#REF!</c:f>
              <c:strCache>
                <c:ptCount val="1"/>
                <c:pt idx="0">
                  <c:v>1</c:v>
                </c:pt>
              </c:strCache>
            </c:strRef>
          </c:xVal>
          <c:yVal>
            <c:numRef>
              <c:f>' Model'!#REF!</c:f>
              <c:numCache>
                <c:ptCount val="1"/>
                <c:pt idx="0">
                  <c:v>1</c:v>
                </c:pt>
              </c:numCache>
            </c:numRef>
          </c:yVal>
          <c:smooth val="0"/>
        </c:ser>
        <c:ser>
          <c:idx val="1"/>
          <c:order val="3"/>
          <c:tx>
            <c:strRef>
              <c:f>' Model'!#REF!</c:f>
              <c:strCache>
                <c:ptCount val="1"/>
                <c:pt idx="0">
                  <c:v>#REF!</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 Model'!#REF!</c:f>
              <c:strCache>
                <c:ptCount val="1"/>
                <c:pt idx="0">
                  <c:v>1</c:v>
                </c:pt>
              </c:strCache>
            </c:strRef>
          </c:xVal>
          <c:yVal>
            <c:numRef>
              <c:f>' Model'!#REF!</c:f>
              <c:numCache>
                <c:ptCount val="1"/>
                <c:pt idx="0">
                  <c:v>1</c:v>
                </c:pt>
              </c:numCache>
            </c:numRef>
          </c:yVal>
          <c:smooth val="0"/>
        </c:ser>
        <c:axId val="10101931"/>
        <c:axId val="23808516"/>
      </c:scatterChart>
      <c:valAx>
        <c:axId val="10101931"/>
        <c:scaling>
          <c:orientation val="minMax"/>
          <c:max val="1"/>
          <c:min val="-1"/>
        </c:scaling>
        <c:axPos val="b"/>
        <c:title>
          <c:tx>
            <c:rich>
              <a:bodyPr vert="horz" rot="0" anchor="ctr"/>
              <a:lstStyle/>
              <a:p>
                <a:pPr algn="ctr">
                  <a:defRPr/>
                </a:pPr>
                <a:r>
                  <a:rPr lang="en-US" cap="none" sz="800" b="0" i="0" u="none" baseline="0">
                    <a:latin typeface="Arial"/>
                    <a:ea typeface="Arial"/>
                    <a:cs typeface="Arial"/>
                  </a:rPr>
                  <a:t>Log of delay (min/km)</a:t>
                </a:r>
              </a:p>
            </c:rich>
          </c:tx>
          <c:layout/>
          <c:overlay val="0"/>
          <c:spPr>
            <a:noFill/>
            <a:ln>
              <a:noFill/>
            </a:ln>
          </c:spPr>
        </c:title>
        <c:majorGridlines>
          <c:spPr>
            <a:ln w="12700">
              <a:solidFill>
                <a:srgbClr val="A0E0E0"/>
              </a:solidFill>
            </a:ln>
          </c:spPr>
        </c:majorGridlines>
        <c:delete val="0"/>
        <c:numFmt formatCode="0.0" sourceLinked="0"/>
        <c:majorTickMark val="in"/>
        <c:minorTickMark val="none"/>
        <c:tickLblPos val="nextTo"/>
        <c:crossAx val="23808516"/>
        <c:crossesAt val="0"/>
        <c:crossBetween val="midCat"/>
        <c:dispUnits/>
        <c:majorUnit val="0.2"/>
        <c:minorUnit val="0.1"/>
      </c:valAx>
      <c:valAx>
        <c:axId val="23808516"/>
        <c:scaling>
          <c:orientation val="minMax"/>
          <c:max val="10"/>
        </c:scaling>
        <c:axPos val="l"/>
        <c:title>
          <c:tx>
            <c:rich>
              <a:bodyPr vert="horz" rot="-5400000" anchor="ctr"/>
              <a:lstStyle/>
              <a:p>
                <a:pPr algn="ctr">
                  <a:defRPr/>
                </a:pPr>
                <a:r>
                  <a:rPr lang="en-US" cap="none" sz="800" b="0" i="0" u="none" baseline="0">
                    <a:latin typeface="Arial"/>
                    <a:ea typeface="Arial"/>
                    <a:cs typeface="Arial"/>
                  </a:rPr>
                  <a:t>Delay Rate Index, DRI (10 = best)</a:t>
                </a:r>
              </a:p>
            </c:rich>
          </c:tx>
          <c:layout/>
          <c:overlay val="0"/>
          <c:spPr>
            <a:noFill/>
            <a:ln>
              <a:noFill/>
            </a:ln>
          </c:spPr>
        </c:title>
        <c:majorGridlines>
          <c:spPr>
            <a:ln w="12700">
              <a:solidFill>
                <a:srgbClr val="A0E0E0"/>
              </a:solidFill>
            </a:ln>
          </c:spPr>
        </c:majorGridlines>
        <c:delete val="0"/>
        <c:numFmt formatCode="0" sourceLinked="0"/>
        <c:majorTickMark val="in"/>
        <c:minorTickMark val="none"/>
        <c:tickLblPos val="nextTo"/>
        <c:crossAx val="10101931"/>
        <c:crosses val="autoZero"/>
        <c:crossBetween val="midCat"/>
        <c:dispUnits/>
        <c:majorUnit val="2"/>
        <c:minorUnit val="1"/>
      </c:valAx>
      <c:spPr>
        <a:noFill/>
        <a:ln w="12700">
          <a:solidFill>
            <a:srgbClr val="808080"/>
          </a:solid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 Model'!#REF!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FF0000"/>
                </a:solidFill>
              </a:ln>
            </c:spPr>
          </c:marker>
          <c:xVal>
            <c:numRef>
              <c:f>' Model'!$D$17:$D$52</c:f>
              <c:numCache>
                <c:ptCount val="1"/>
                <c:pt idx="0">
                  <c:v>119.9927277208914</c:v>
                </c:pt>
              </c:numCache>
            </c:numRef>
          </c:xVal>
          <c:yVal>
            <c:numRef>
              <c:f>' Model'!#REF!</c:f>
              <c:numCache>
                <c:ptCount val="1"/>
                <c:pt idx="0">
                  <c:v>1</c:v>
                </c:pt>
              </c:numCache>
            </c:numRef>
          </c:yVal>
          <c:smooth val="0"/>
        </c:ser>
        <c:ser>
          <c:idx val="2"/>
          <c:order val="1"/>
          <c:tx>
            <c:strRef>
              <c:f>' Model'!#REF!</c:f>
              <c:strCache>
                <c:ptCount val="1"/>
                <c:pt idx="0">
                  <c:v>#REF!</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 Model'!$G$17:$G$52</c:f>
              <c:numCache>
                <c:ptCount val="1"/>
                <c:pt idx="0">
                  <c:v>99.98877794037793</c:v>
                </c:pt>
              </c:numCache>
            </c:numRef>
          </c:xVal>
          <c:yVal>
            <c:numRef>
              <c:f>' Model'!#REF!</c:f>
              <c:numCache>
                <c:ptCount val="1"/>
                <c:pt idx="0">
                  <c:v>1</c:v>
                </c:pt>
              </c:numCache>
            </c:numRef>
          </c:yVal>
          <c:smooth val="0"/>
        </c:ser>
        <c:ser>
          <c:idx val="3"/>
          <c:order val="2"/>
          <c:tx>
            <c:strRef>
              <c:f>' Model'!#REF!</c:f>
              <c:strCache>
                <c:ptCount val="1"/>
                <c:pt idx="0">
                  <c:v>#REF!</c:v>
                </c:pt>
              </c:strCache>
            </c:strRef>
          </c:tx>
          <c:spPr>
            <a:ln w="3175">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CFFCC"/>
              </a:solidFill>
              <a:ln>
                <a:solidFill>
                  <a:srgbClr val="339933"/>
                </a:solidFill>
              </a:ln>
            </c:spPr>
          </c:marker>
          <c:xVal>
            <c:numRef>
              <c:f>' Model'!$N$17:$N$52</c:f>
              <c:numCache>
                <c:ptCount val="1"/>
                <c:pt idx="0">
                  <c:v>59.96769475714037</c:v>
                </c:pt>
              </c:numCache>
            </c:numRef>
          </c:xVal>
          <c:yVal>
            <c:numRef>
              <c:f>' Model'!#REF!</c:f>
              <c:numCache>
                <c:ptCount val="1"/>
                <c:pt idx="0">
                  <c:v>1</c:v>
                </c:pt>
              </c:numCache>
            </c:numRef>
          </c:yVal>
          <c:smooth val="0"/>
        </c:ser>
        <c:ser>
          <c:idx val="1"/>
          <c:order val="3"/>
          <c:tx>
            <c:strRef>
              <c:f>' Model'!#REF!</c:f>
              <c:strCache>
                <c:ptCount val="1"/>
                <c:pt idx="0">
                  <c:v>#REF!</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 Model'!#REF!</c:f>
              <c:strCache>
                <c:ptCount val="1"/>
                <c:pt idx="0">
                  <c:v>1</c:v>
                </c:pt>
              </c:strCache>
            </c:strRef>
          </c:xVal>
          <c:yVal>
            <c:numRef>
              <c:f>' Model'!#REF!</c:f>
              <c:numCache>
                <c:ptCount val="1"/>
                <c:pt idx="0">
                  <c:v>1</c:v>
                </c:pt>
              </c:numCache>
            </c:numRef>
          </c:yVal>
          <c:smooth val="0"/>
        </c:ser>
        <c:ser>
          <c:idx val="4"/>
          <c:order val="4"/>
          <c:tx>
            <c:strRef>
              <c:f>' Model'!#REF!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Good</c:name>
            <c:spPr>
              <a:ln w="25400">
                <a:solidFill>
                  <a:srgbClr val="339933"/>
                </a:solidFill>
              </a:ln>
            </c:spPr>
            <c:trendlineType val="linear"/>
            <c:forward val="19"/>
            <c:backward val="8.5"/>
            <c:dispEq val="0"/>
            <c:dispRSqr val="0"/>
          </c:trendline>
          <c:xVal>
            <c:numRef>
              <c:f>' Model'!$D$17:$D$52</c:f>
              <c:numCache>
                <c:ptCount val="1"/>
                <c:pt idx="0">
                  <c:v>119.9927277208914</c:v>
                </c:pt>
              </c:numCache>
            </c:numRef>
          </c:xVal>
          <c:yVal>
            <c:numRef>
              <c:f>' Model'!#REF!</c:f>
              <c:numCache>
                <c:ptCount val="1"/>
                <c:pt idx="0">
                  <c:v>1</c:v>
                </c:pt>
              </c:numCache>
            </c:numRef>
          </c:yVal>
          <c:smooth val="0"/>
        </c:ser>
        <c:ser>
          <c:idx val="5"/>
          <c:order val="5"/>
          <c:tx>
            <c:strRef>
              <c:f>' Model'!#REF!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Fair</c:name>
            <c:spPr>
              <a:ln w="25400">
                <a:solidFill>
                  <a:srgbClr val="CC99FF"/>
                </a:solidFill>
              </a:ln>
            </c:spPr>
            <c:trendlineType val="linear"/>
            <c:forward val="19"/>
            <c:backward val="8.5"/>
            <c:dispEq val="0"/>
            <c:dispRSqr val="0"/>
          </c:trendline>
          <c:xVal>
            <c:numRef>
              <c:f>' Model'!$D$17:$D$52</c:f>
              <c:numCache>
                <c:ptCount val="1"/>
                <c:pt idx="0">
                  <c:v>119.9927277208914</c:v>
                </c:pt>
              </c:numCache>
            </c:numRef>
          </c:xVal>
          <c:yVal>
            <c:numRef>
              <c:f>' Model'!#REF!</c:f>
              <c:numCache>
                <c:ptCount val="1"/>
                <c:pt idx="0">
                  <c:v>1</c:v>
                </c:pt>
              </c:numCache>
            </c:numRef>
          </c:yVal>
          <c:smooth val="0"/>
        </c:ser>
        <c:ser>
          <c:idx val="6"/>
          <c:order val="6"/>
          <c:tx>
            <c:strRef>
              <c:f>' Model'!#REF!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Poor</c:name>
            <c:spPr>
              <a:ln w="25400">
                <a:solidFill>
                  <a:srgbClr val="FF8080"/>
                </a:solidFill>
                <a:prstDash val="sysDot"/>
              </a:ln>
            </c:spPr>
            <c:trendlineType val="linear"/>
            <c:forward val="19"/>
            <c:backward val="8.5"/>
            <c:dispEq val="0"/>
            <c:dispRSqr val="0"/>
          </c:trendline>
          <c:xVal>
            <c:numRef>
              <c:f>' Model'!$D$17:$D$52</c:f>
              <c:numCache>
                <c:ptCount val="1"/>
                <c:pt idx="0">
                  <c:v>119.9927277208914</c:v>
                </c:pt>
              </c:numCache>
            </c:numRef>
          </c:xVal>
          <c:yVal>
            <c:numRef>
              <c:f>' Model'!#REF!</c:f>
              <c:numCache>
                <c:ptCount val="1"/>
                <c:pt idx="0">
                  <c:v>1</c:v>
                </c:pt>
              </c:numCache>
            </c:numRef>
          </c:yVal>
          <c:smooth val="0"/>
        </c:ser>
        <c:ser>
          <c:idx val="7"/>
          <c:order val="7"/>
          <c:tx>
            <c:strRef>
              <c:f>' Model'!#REF!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trendline>
            <c:name>Very Poor</c:name>
            <c:spPr>
              <a:ln w="25400">
                <a:solidFill>
                  <a:srgbClr val="FF0000"/>
                </a:solidFill>
              </a:ln>
            </c:spPr>
            <c:trendlineType val="linear"/>
            <c:forward val="19"/>
            <c:backward val="8.5"/>
            <c:dispEq val="0"/>
            <c:dispRSqr val="0"/>
          </c:trendline>
          <c:xVal>
            <c:numRef>
              <c:f>' Model'!$D$17:$D$52</c:f>
              <c:numCache>
                <c:ptCount val="1"/>
                <c:pt idx="0">
                  <c:v>119.9927277208914</c:v>
                </c:pt>
              </c:numCache>
            </c:numRef>
          </c:xVal>
          <c:yVal>
            <c:numRef>
              <c:f>' Model'!#REF!</c:f>
              <c:numCache>
                <c:ptCount val="1"/>
                <c:pt idx="0">
                  <c:v>1</c:v>
                </c:pt>
              </c:numCache>
            </c:numRef>
          </c:yVal>
          <c:smooth val="0"/>
        </c:ser>
        <c:axId val="12950053"/>
        <c:axId val="49441614"/>
      </c:scatterChart>
      <c:valAx>
        <c:axId val="12950053"/>
        <c:scaling>
          <c:orientation val="maxMin"/>
          <c:max val="120"/>
          <c:min val="0"/>
        </c:scaling>
        <c:axPos val="b"/>
        <c:title>
          <c:tx>
            <c:rich>
              <a:bodyPr vert="horz" rot="0" anchor="ctr"/>
              <a:lstStyle/>
              <a:p>
                <a:pPr algn="ctr">
                  <a:defRPr/>
                </a:pPr>
                <a:r>
                  <a:rPr lang="en-US" cap="none" sz="800" b="0" i="0" u="none" baseline="0">
                    <a:latin typeface="Arial"/>
                    <a:ea typeface="Arial"/>
                    <a:cs typeface="Arial"/>
                  </a:rPr>
                  <a:t>Speed (km/h)</a:t>
                </a:r>
              </a:p>
            </c:rich>
          </c:tx>
          <c:layout/>
          <c:overlay val="0"/>
          <c:spPr>
            <a:noFill/>
            <a:ln>
              <a:noFill/>
            </a:ln>
          </c:spPr>
        </c:title>
        <c:majorGridlines>
          <c:spPr>
            <a:ln w="12700">
              <a:solidFill>
                <a:srgbClr val="A0E0E0"/>
              </a:solidFill>
            </a:ln>
          </c:spPr>
        </c:majorGridlines>
        <c:delete val="0"/>
        <c:numFmt formatCode="0" sourceLinked="0"/>
        <c:majorTickMark val="in"/>
        <c:minorTickMark val="none"/>
        <c:tickLblPos val="nextTo"/>
        <c:crossAx val="49441614"/>
        <c:crosses val="autoZero"/>
        <c:crossBetween val="midCat"/>
        <c:dispUnits/>
        <c:majorUnit val="20"/>
        <c:minorUnit val="10"/>
      </c:valAx>
      <c:valAx>
        <c:axId val="49441614"/>
        <c:scaling>
          <c:orientation val="minMax"/>
          <c:max val="10"/>
        </c:scaling>
        <c:axPos val="r"/>
        <c:title>
          <c:tx>
            <c:rich>
              <a:bodyPr vert="horz" rot="-5400000" anchor="ctr"/>
              <a:lstStyle/>
              <a:p>
                <a:pPr algn="ctr">
                  <a:defRPr/>
                </a:pPr>
                <a:r>
                  <a:rPr lang="en-US" cap="none" sz="800" b="0" i="0" u="none" baseline="0">
                    <a:latin typeface="Arial"/>
                    <a:ea typeface="Arial"/>
                    <a:cs typeface="Arial"/>
                  </a:rPr>
                  <a:t>Delay Rate Index, DRI (10 = best)</a:t>
                </a:r>
              </a:p>
            </c:rich>
          </c:tx>
          <c:layout/>
          <c:overlay val="0"/>
          <c:spPr>
            <a:noFill/>
            <a:ln>
              <a:noFill/>
            </a:ln>
          </c:spPr>
        </c:title>
        <c:majorGridlines>
          <c:spPr>
            <a:ln w="12700">
              <a:solidFill>
                <a:srgbClr val="A0E0E0"/>
              </a:solidFill>
            </a:ln>
          </c:spPr>
        </c:majorGridlines>
        <c:delete val="0"/>
        <c:numFmt formatCode="0" sourceLinked="0"/>
        <c:majorTickMark val="in"/>
        <c:minorTickMark val="none"/>
        <c:tickLblPos val="nextTo"/>
        <c:crossAx val="12950053"/>
        <c:crosses val="autoZero"/>
        <c:crossBetween val="midCat"/>
        <c:dispUnits/>
        <c:majorUnit val="2"/>
        <c:minorUnit val="1"/>
      </c:valAx>
      <c:spPr>
        <a:noFill/>
        <a:ln w="12700">
          <a:solidFill>
            <a:srgbClr val="808080"/>
          </a:solidFill>
        </a:ln>
      </c:spPr>
    </c:plotArea>
    <c:legend>
      <c:legendPos val="r"/>
      <c:legendEntry>
        <c:idx val="4"/>
        <c:delete val="1"/>
      </c:legendEntry>
      <c:legendEntry>
        <c:idx val="5"/>
        <c:delete val="1"/>
      </c:legendEntry>
      <c:legendEntry>
        <c:idx val="6"/>
        <c:delete val="1"/>
      </c:legendEntry>
      <c:legendEntry>
        <c:idx val="7"/>
        <c:delete val="1"/>
      </c:legendEntry>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0.1605</cdr:x>
      <cdr:y>0.42425</cdr:y>
    </cdr:from>
    <cdr:to>
      <cdr:x>0.848</cdr:x>
      <cdr:y>0.42425</cdr:y>
    </cdr:to>
    <cdr:sp>
      <cdr:nvSpPr>
        <cdr:cNvPr id="1" name="Line 1"/>
        <cdr:cNvSpPr>
          <a:spLocks/>
        </cdr:cNvSpPr>
      </cdr:nvSpPr>
      <cdr:spPr>
        <a:xfrm flipH="1">
          <a:off x="685800" y="1352550"/>
          <a:ext cx="2943225" cy="0"/>
        </a:xfrm>
        <a:prstGeom prst="line">
          <a:avLst/>
        </a:prstGeom>
        <a:noFill/>
        <a:ln w="12700" cmpd="sng">
          <a:solidFill>
            <a:srgbClr val="008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0.1695</cdr:x>
      <cdr:y>0.748</cdr:y>
    </cdr:from>
    <cdr:to>
      <cdr:x>0.84475</cdr:x>
      <cdr:y>0.748</cdr:y>
    </cdr:to>
    <cdr:sp>
      <cdr:nvSpPr>
        <cdr:cNvPr id="2" name="Line 3"/>
        <cdr:cNvSpPr>
          <a:spLocks/>
        </cdr:cNvSpPr>
      </cdr:nvSpPr>
      <cdr:spPr>
        <a:xfrm>
          <a:off x="723900" y="2390775"/>
          <a:ext cx="2895600" cy="0"/>
        </a:xfrm>
        <a:prstGeom prst="line">
          <a:avLst/>
        </a:prstGeom>
        <a:noFill/>
        <a:ln w="12700" cmpd="sng">
          <a:solidFill>
            <a:srgbClr val="00000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cdr:x>
      <cdr:y>0.644</cdr:y>
    </cdr:from>
    <cdr:to>
      <cdr:x>0.84075</cdr:x>
      <cdr:y>0.64475</cdr:y>
    </cdr:to>
    <cdr:sp>
      <cdr:nvSpPr>
        <cdr:cNvPr id="3" name="Line 6"/>
        <cdr:cNvSpPr>
          <a:spLocks/>
        </cdr:cNvSpPr>
      </cdr:nvSpPr>
      <cdr:spPr>
        <a:xfrm>
          <a:off x="685800" y="2057400"/>
          <a:ext cx="2914650" cy="0"/>
        </a:xfrm>
        <a:prstGeom prst="line">
          <a:avLst/>
        </a:prstGeom>
        <a:noFill/>
        <a:ln w="12700" cmpd="sng">
          <a:solidFill>
            <a:srgbClr val="996666"/>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0.84475</cdr:x>
      <cdr:y>0.14675</cdr:y>
    </cdr:from>
    <cdr:to>
      <cdr:x>0.975</cdr:x>
      <cdr:y>0.74625</cdr:y>
    </cdr:to>
    <cdr:sp>
      <cdr:nvSpPr>
        <cdr:cNvPr id="4" name="Line 11"/>
        <cdr:cNvSpPr>
          <a:spLocks/>
        </cdr:cNvSpPr>
      </cdr:nvSpPr>
      <cdr:spPr>
        <a:xfrm flipH="1">
          <a:off x="3619500" y="466725"/>
          <a:ext cx="561975" cy="1914525"/>
        </a:xfrm>
        <a:prstGeom prst="line">
          <a:avLst/>
        </a:prstGeom>
        <a:noFill/>
        <a:ln w="12700" cmpd="sng">
          <a:solidFill>
            <a:srgbClr val="00000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0.17025</cdr:x>
      <cdr:y>0.76525</cdr:y>
    </cdr:from>
    <cdr:to>
      <cdr:x>0.84375</cdr:x>
      <cdr:y>0.766</cdr:y>
    </cdr:to>
    <cdr:sp>
      <cdr:nvSpPr>
        <cdr:cNvPr id="1" name="Line 2"/>
        <cdr:cNvSpPr>
          <a:spLocks/>
        </cdr:cNvSpPr>
      </cdr:nvSpPr>
      <cdr:spPr>
        <a:xfrm>
          <a:off x="723900" y="2324100"/>
          <a:ext cx="2876550" cy="0"/>
        </a:xfrm>
        <a:prstGeom prst="line">
          <a:avLst/>
        </a:prstGeom>
        <a:noFill/>
        <a:ln w="12700" cmpd="sng">
          <a:solidFill>
            <a:srgbClr val="00800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0.15725</cdr:x>
      <cdr:y>0.53525</cdr:y>
    </cdr:from>
    <cdr:to>
      <cdr:x>0.843</cdr:x>
      <cdr:y>0.536</cdr:y>
    </cdr:to>
    <cdr:sp>
      <cdr:nvSpPr>
        <cdr:cNvPr id="2" name="Line 3"/>
        <cdr:cNvSpPr>
          <a:spLocks/>
        </cdr:cNvSpPr>
      </cdr:nvSpPr>
      <cdr:spPr>
        <a:xfrm flipV="1">
          <a:off x="666750" y="1628775"/>
          <a:ext cx="2924175" cy="0"/>
        </a:xfrm>
        <a:prstGeom prst="line">
          <a:avLst/>
        </a:prstGeom>
        <a:noFill/>
        <a:ln w="12700" cmpd="sng">
          <a:solidFill>
            <a:srgbClr val="008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0.8455</cdr:x>
      <cdr:y>0.31475</cdr:y>
    </cdr:from>
    <cdr:to>
      <cdr:x>0.9755</cdr:x>
      <cdr:y>0.76525</cdr:y>
    </cdr:to>
    <cdr:sp>
      <cdr:nvSpPr>
        <cdr:cNvPr id="3" name="Line 4"/>
        <cdr:cNvSpPr>
          <a:spLocks/>
        </cdr:cNvSpPr>
      </cdr:nvSpPr>
      <cdr:spPr>
        <a:xfrm flipH="1">
          <a:off x="3600450" y="952500"/>
          <a:ext cx="552450" cy="1371600"/>
        </a:xfrm>
        <a:prstGeom prst="line">
          <a:avLst/>
        </a:prstGeom>
        <a:noFill/>
        <a:ln w="12700" cmpd="sng">
          <a:solidFill>
            <a:srgbClr val="00800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0.15725</cdr:x>
      <cdr:y>0.33575</cdr:y>
    </cdr:from>
    <cdr:to>
      <cdr:x>0.8455</cdr:x>
      <cdr:y>0.33575</cdr:y>
    </cdr:to>
    <cdr:sp>
      <cdr:nvSpPr>
        <cdr:cNvPr id="4" name="Line 5"/>
        <cdr:cNvSpPr>
          <a:spLocks/>
        </cdr:cNvSpPr>
      </cdr:nvSpPr>
      <cdr:spPr>
        <a:xfrm flipH="1">
          <a:off x="666750" y="1019175"/>
          <a:ext cx="2933700" cy="0"/>
        </a:xfrm>
        <a:prstGeom prst="line">
          <a:avLst/>
        </a:prstGeom>
        <a:noFill/>
        <a:ln w="127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0.843</cdr:x>
      <cdr:y>0.03375</cdr:y>
    </cdr:from>
    <cdr:to>
      <cdr:x>0.843</cdr:x>
      <cdr:y>0.816</cdr:y>
    </cdr:to>
    <cdr:sp>
      <cdr:nvSpPr>
        <cdr:cNvPr id="5" name="Line 6"/>
        <cdr:cNvSpPr>
          <a:spLocks/>
        </cdr:cNvSpPr>
      </cdr:nvSpPr>
      <cdr:spPr>
        <a:xfrm flipV="1">
          <a:off x="3590925" y="95250"/>
          <a:ext cx="0" cy="2381250"/>
        </a:xfrm>
        <a:prstGeom prst="line">
          <a:avLst/>
        </a:prstGeom>
        <a:noFill/>
        <a:ln w="1587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26</xdr:row>
      <xdr:rowOff>0</xdr:rowOff>
    </xdr:from>
    <xdr:to>
      <xdr:col>14</xdr:col>
      <xdr:colOff>0</xdr:colOff>
      <xdr:row>46</xdr:row>
      <xdr:rowOff>38100</xdr:rowOff>
    </xdr:to>
    <xdr:graphicFrame>
      <xdr:nvGraphicFramePr>
        <xdr:cNvPr id="1" name="Chart 1"/>
        <xdr:cNvGraphicFramePr/>
      </xdr:nvGraphicFramePr>
      <xdr:xfrm>
        <a:off x="5715000" y="4057650"/>
        <a:ext cx="4286250" cy="3086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0</xdr:rowOff>
    </xdr:from>
    <xdr:to>
      <xdr:col>6</xdr:col>
      <xdr:colOff>704850</xdr:colOff>
      <xdr:row>45</xdr:row>
      <xdr:rowOff>142875</xdr:rowOff>
    </xdr:to>
    <xdr:graphicFrame>
      <xdr:nvGraphicFramePr>
        <xdr:cNvPr id="2" name="Chart 2"/>
        <xdr:cNvGraphicFramePr/>
      </xdr:nvGraphicFramePr>
      <xdr:xfrm>
        <a:off x="714375" y="4057650"/>
        <a:ext cx="4276725" cy="30384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26</xdr:row>
      <xdr:rowOff>0</xdr:rowOff>
    </xdr:from>
    <xdr:to>
      <xdr:col>7</xdr:col>
      <xdr:colOff>0</xdr:colOff>
      <xdr:row>39</xdr:row>
      <xdr:rowOff>9525</xdr:rowOff>
    </xdr:to>
    <xdr:graphicFrame>
      <xdr:nvGraphicFramePr>
        <xdr:cNvPr id="3" name="Chart 5"/>
        <xdr:cNvGraphicFramePr/>
      </xdr:nvGraphicFramePr>
      <xdr:xfrm>
        <a:off x="5000625" y="4057650"/>
        <a:ext cx="0" cy="199072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40</xdr:row>
      <xdr:rowOff>0</xdr:rowOff>
    </xdr:from>
    <xdr:to>
      <xdr:col>7</xdr:col>
      <xdr:colOff>0</xdr:colOff>
      <xdr:row>48</xdr:row>
      <xdr:rowOff>0</xdr:rowOff>
    </xdr:to>
    <xdr:graphicFrame>
      <xdr:nvGraphicFramePr>
        <xdr:cNvPr id="4" name="Chart 6"/>
        <xdr:cNvGraphicFramePr/>
      </xdr:nvGraphicFramePr>
      <xdr:xfrm>
        <a:off x="5000625" y="6191250"/>
        <a:ext cx="0" cy="121920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xdr:row>
      <xdr:rowOff>0</xdr:rowOff>
    </xdr:from>
    <xdr:to>
      <xdr:col>7</xdr:col>
      <xdr:colOff>0</xdr:colOff>
      <xdr:row>2</xdr:row>
      <xdr:rowOff>0</xdr:rowOff>
    </xdr:to>
    <xdr:graphicFrame>
      <xdr:nvGraphicFramePr>
        <xdr:cNvPr id="5" name="Chart 7"/>
        <xdr:cNvGraphicFramePr/>
      </xdr:nvGraphicFramePr>
      <xdr:xfrm>
        <a:off x="5000625" y="400050"/>
        <a:ext cx="0" cy="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26</xdr:row>
      <xdr:rowOff>0</xdr:rowOff>
    </xdr:from>
    <xdr:to>
      <xdr:col>7</xdr:col>
      <xdr:colOff>0</xdr:colOff>
      <xdr:row>39</xdr:row>
      <xdr:rowOff>19050</xdr:rowOff>
    </xdr:to>
    <xdr:graphicFrame>
      <xdr:nvGraphicFramePr>
        <xdr:cNvPr id="6" name="Chart 9"/>
        <xdr:cNvGraphicFramePr/>
      </xdr:nvGraphicFramePr>
      <xdr:xfrm>
        <a:off x="5000625" y="4057650"/>
        <a:ext cx="0" cy="200025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2</xdr:row>
      <xdr:rowOff>0</xdr:rowOff>
    </xdr:from>
    <xdr:to>
      <xdr:col>7</xdr:col>
      <xdr:colOff>0</xdr:colOff>
      <xdr:row>2</xdr:row>
      <xdr:rowOff>0</xdr:rowOff>
    </xdr:to>
    <xdr:graphicFrame>
      <xdr:nvGraphicFramePr>
        <xdr:cNvPr id="7" name="Chart 10"/>
        <xdr:cNvGraphicFramePr/>
      </xdr:nvGraphicFramePr>
      <xdr:xfrm>
        <a:off x="5000625" y="400050"/>
        <a:ext cx="0"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xdr:row>
      <xdr:rowOff>0</xdr:rowOff>
    </xdr:from>
    <xdr:to>
      <xdr:col>7</xdr:col>
      <xdr:colOff>0</xdr:colOff>
      <xdr:row>2</xdr:row>
      <xdr:rowOff>0</xdr:rowOff>
    </xdr:to>
    <xdr:graphicFrame>
      <xdr:nvGraphicFramePr>
        <xdr:cNvPr id="8" name="Chart 11"/>
        <xdr:cNvGraphicFramePr/>
      </xdr:nvGraphicFramePr>
      <xdr:xfrm>
        <a:off x="5000625" y="40005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40</xdr:row>
      <xdr:rowOff>0</xdr:rowOff>
    </xdr:from>
    <xdr:to>
      <xdr:col>7</xdr:col>
      <xdr:colOff>0</xdr:colOff>
      <xdr:row>48</xdr:row>
      <xdr:rowOff>0</xdr:rowOff>
    </xdr:to>
    <xdr:graphicFrame>
      <xdr:nvGraphicFramePr>
        <xdr:cNvPr id="9" name="Chart 12"/>
        <xdr:cNvGraphicFramePr/>
      </xdr:nvGraphicFramePr>
      <xdr:xfrm>
        <a:off x="5000625" y="6191250"/>
        <a:ext cx="0" cy="1219200"/>
      </xdr:xfrm>
      <a:graphic>
        <a:graphicData uri="http://schemas.openxmlformats.org/drawingml/2006/chart">
          <c:chart xmlns:c="http://schemas.openxmlformats.org/drawingml/2006/chart" r:id="rId9"/>
        </a:graphicData>
      </a:graphic>
    </xdr:graphicFrame>
    <xdr:clientData/>
  </xdr:twoCellAnchor>
  <xdr:twoCellAnchor>
    <xdr:from>
      <xdr:col>7</xdr:col>
      <xdr:colOff>0</xdr:colOff>
      <xdr:row>2</xdr:row>
      <xdr:rowOff>0</xdr:rowOff>
    </xdr:from>
    <xdr:to>
      <xdr:col>7</xdr:col>
      <xdr:colOff>0</xdr:colOff>
      <xdr:row>2</xdr:row>
      <xdr:rowOff>0</xdr:rowOff>
    </xdr:to>
    <xdr:graphicFrame>
      <xdr:nvGraphicFramePr>
        <xdr:cNvPr id="10" name="Chart 13"/>
        <xdr:cNvGraphicFramePr/>
      </xdr:nvGraphicFramePr>
      <xdr:xfrm>
        <a:off x="5000625" y="400050"/>
        <a:ext cx="0" cy="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26</xdr:row>
      <xdr:rowOff>0</xdr:rowOff>
    </xdr:from>
    <xdr:to>
      <xdr:col>7</xdr:col>
      <xdr:colOff>0</xdr:colOff>
      <xdr:row>39</xdr:row>
      <xdr:rowOff>28575</xdr:rowOff>
    </xdr:to>
    <xdr:graphicFrame>
      <xdr:nvGraphicFramePr>
        <xdr:cNvPr id="11" name="Chart 14"/>
        <xdr:cNvGraphicFramePr/>
      </xdr:nvGraphicFramePr>
      <xdr:xfrm>
        <a:off x="5000625" y="4057650"/>
        <a:ext cx="0" cy="2009775"/>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40</xdr:row>
      <xdr:rowOff>0</xdr:rowOff>
    </xdr:from>
    <xdr:to>
      <xdr:col>7</xdr:col>
      <xdr:colOff>0</xdr:colOff>
      <xdr:row>48</xdr:row>
      <xdr:rowOff>0</xdr:rowOff>
    </xdr:to>
    <xdr:graphicFrame>
      <xdr:nvGraphicFramePr>
        <xdr:cNvPr id="12" name="Chart 15"/>
        <xdr:cNvGraphicFramePr/>
      </xdr:nvGraphicFramePr>
      <xdr:xfrm>
        <a:off x="5000625" y="6191250"/>
        <a:ext cx="0" cy="121920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xdr:row>
      <xdr:rowOff>0</xdr:rowOff>
    </xdr:from>
    <xdr:to>
      <xdr:col>7</xdr:col>
      <xdr:colOff>0</xdr:colOff>
      <xdr:row>2</xdr:row>
      <xdr:rowOff>0</xdr:rowOff>
    </xdr:to>
    <xdr:graphicFrame>
      <xdr:nvGraphicFramePr>
        <xdr:cNvPr id="13" name="Chart 16"/>
        <xdr:cNvGraphicFramePr/>
      </xdr:nvGraphicFramePr>
      <xdr:xfrm>
        <a:off x="5000625" y="400050"/>
        <a:ext cx="0" cy="0"/>
      </xdr:xfrm>
      <a:graphic>
        <a:graphicData uri="http://schemas.openxmlformats.org/drawingml/2006/chart">
          <c:chart xmlns:c="http://schemas.openxmlformats.org/drawingml/2006/chart" r:id="rId13"/>
        </a:graphicData>
      </a:graphic>
    </xdr:graphicFrame>
    <xdr:clientData/>
  </xdr:twoCellAnchor>
  <xdr:twoCellAnchor>
    <xdr:from>
      <xdr:col>7</xdr:col>
      <xdr:colOff>0</xdr:colOff>
      <xdr:row>26</xdr:row>
      <xdr:rowOff>0</xdr:rowOff>
    </xdr:from>
    <xdr:to>
      <xdr:col>7</xdr:col>
      <xdr:colOff>0</xdr:colOff>
      <xdr:row>39</xdr:row>
      <xdr:rowOff>38100</xdr:rowOff>
    </xdr:to>
    <xdr:graphicFrame>
      <xdr:nvGraphicFramePr>
        <xdr:cNvPr id="14" name="Chart 17"/>
        <xdr:cNvGraphicFramePr/>
      </xdr:nvGraphicFramePr>
      <xdr:xfrm>
        <a:off x="5000625" y="4057650"/>
        <a:ext cx="0" cy="2019300"/>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40</xdr:row>
      <xdr:rowOff>0</xdr:rowOff>
    </xdr:from>
    <xdr:to>
      <xdr:col>7</xdr:col>
      <xdr:colOff>0</xdr:colOff>
      <xdr:row>48</xdr:row>
      <xdr:rowOff>0</xdr:rowOff>
    </xdr:to>
    <xdr:graphicFrame>
      <xdr:nvGraphicFramePr>
        <xdr:cNvPr id="15" name="Chart 20"/>
        <xdr:cNvGraphicFramePr/>
      </xdr:nvGraphicFramePr>
      <xdr:xfrm>
        <a:off x="5000625" y="6191250"/>
        <a:ext cx="0" cy="121920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xdr:row>
      <xdr:rowOff>0</xdr:rowOff>
    </xdr:from>
    <xdr:to>
      <xdr:col>7</xdr:col>
      <xdr:colOff>0</xdr:colOff>
      <xdr:row>2</xdr:row>
      <xdr:rowOff>0</xdr:rowOff>
    </xdr:to>
    <xdr:graphicFrame>
      <xdr:nvGraphicFramePr>
        <xdr:cNvPr id="16" name="Chart 21"/>
        <xdr:cNvGraphicFramePr/>
      </xdr:nvGraphicFramePr>
      <xdr:xfrm>
        <a:off x="5000625" y="400050"/>
        <a:ext cx="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xdr:row>
      <xdr:rowOff>0</xdr:rowOff>
    </xdr:from>
    <xdr:to>
      <xdr:col>7</xdr:col>
      <xdr:colOff>0</xdr:colOff>
      <xdr:row>2</xdr:row>
      <xdr:rowOff>0</xdr:rowOff>
    </xdr:to>
    <xdr:graphicFrame>
      <xdr:nvGraphicFramePr>
        <xdr:cNvPr id="17" name="Chart 22"/>
        <xdr:cNvGraphicFramePr/>
      </xdr:nvGraphicFramePr>
      <xdr:xfrm>
        <a:off x="5000625" y="400050"/>
        <a:ext cx="0" cy="0"/>
      </xdr:xfrm>
      <a:graphic>
        <a:graphicData uri="http://schemas.openxmlformats.org/drawingml/2006/chart">
          <c:chart xmlns:c="http://schemas.openxmlformats.org/drawingml/2006/chart" r:id="rId17"/>
        </a:graphicData>
      </a:graphic>
    </xdr:graphicFrame>
    <xdr:clientData/>
  </xdr:twoCellAnchor>
  <xdr:twoCellAnchor>
    <xdr:from>
      <xdr:col>7</xdr:col>
      <xdr:colOff>0</xdr:colOff>
      <xdr:row>2</xdr:row>
      <xdr:rowOff>0</xdr:rowOff>
    </xdr:from>
    <xdr:to>
      <xdr:col>7</xdr:col>
      <xdr:colOff>0</xdr:colOff>
      <xdr:row>2</xdr:row>
      <xdr:rowOff>0</xdr:rowOff>
    </xdr:to>
    <xdr:graphicFrame>
      <xdr:nvGraphicFramePr>
        <xdr:cNvPr id="18" name="Chart 24"/>
        <xdr:cNvGraphicFramePr/>
      </xdr:nvGraphicFramePr>
      <xdr:xfrm>
        <a:off x="5000625" y="400050"/>
        <a:ext cx="0" cy="0"/>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2</xdr:row>
      <xdr:rowOff>0</xdr:rowOff>
    </xdr:from>
    <xdr:to>
      <xdr:col>7</xdr:col>
      <xdr:colOff>0</xdr:colOff>
      <xdr:row>2</xdr:row>
      <xdr:rowOff>0</xdr:rowOff>
    </xdr:to>
    <xdr:graphicFrame>
      <xdr:nvGraphicFramePr>
        <xdr:cNvPr id="19" name="Chart 26"/>
        <xdr:cNvGraphicFramePr/>
      </xdr:nvGraphicFramePr>
      <xdr:xfrm>
        <a:off x="5000625" y="400050"/>
        <a:ext cx="0" cy="0"/>
      </xdr:xfrm>
      <a:graphic>
        <a:graphicData uri="http://schemas.openxmlformats.org/drawingml/2006/chart">
          <c:chart xmlns:c="http://schemas.openxmlformats.org/drawingml/2006/chart" r:id="rId19"/>
        </a:graphicData>
      </a:graphic>
    </xdr:graphicFrame>
    <xdr:clientData/>
  </xdr:twoCellAnchor>
  <xdr:twoCellAnchor>
    <xdr:from>
      <xdr:col>7</xdr:col>
      <xdr:colOff>704850</xdr:colOff>
      <xdr:row>2</xdr:row>
      <xdr:rowOff>0</xdr:rowOff>
    </xdr:from>
    <xdr:to>
      <xdr:col>13</xdr:col>
      <xdr:colOff>704850</xdr:colOff>
      <xdr:row>23</xdr:row>
      <xdr:rowOff>0</xdr:rowOff>
    </xdr:to>
    <xdr:graphicFrame>
      <xdr:nvGraphicFramePr>
        <xdr:cNvPr id="20" name="Chart 28"/>
        <xdr:cNvGraphicFramePr/>
      </xdr:nvGraphicFramePr>
      <xdr:xfrm>
        <a:off x="5705475" y="400050"/>
        <a:ext cx="4286250" cy="3200400"/>
      </xdr:xfrm>
      <a:graphic>
        <a:graphicData uri="http://schemas.openxmlformats.org/drawingml/2006/chart">
          <c:chart xmlns:c="http://schemas.openxmlformats.org/drawingml/2006/chart" r:id="rId20"/>
        </a:graphicData>
      </a:graphic>
    </xdr:graphicFrame>
    <xdr:clientData/>
  </xdr:twoCellAnchor>
  <xdr:twoCellAnchor>
    <xdr:from>
      <xdr:col>1</xdr:col>
      <xdr:colOff>19050</xdr:colOff>
      <xdr:row>3</xdr:row>
      <xdr:rowOff>0</xdr:rowOff>
    </xdr:from>
    <xdr:to>
      <xdr:col>7</xdr:col>
      <xdr:colOff>0</xdr:colOff>
      <xdr:row>23</xdr:row>
      <xdr:rowOff>0</xdr:rowOff>
    </xdr:to>
    <xdr:graphicFrame>
      <xdr:nvGraphicFramePr>
        <xdr:cNvPr id="21" name="Chart 32"/>
        <xdr:cNvGraphicFramePr/>
      </xdr:nvGraphicFramePr>
      <xdr:xfrm>
        <a:off x="733425" y="552450"/>
        <a:ext cx="4267200" cy="3048000"/>
      </xdr:xfrm>
      <a:graphic>
        <a:graphicData uri="http://schemas.openxmlformats.org/drawingml/2006/chart">
          <c:chart xmlns:c="http://schemas.openxmlformats.org/drawingml/2006/chart" r:id="rId2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kcelik's%20%20Function-FREEW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eters"/>
      <sheetName val=" Model"/>
      <sheetName val="Graphs"/>
    </sheetNames>
    <sheetDataSet>
      <sheetData sheetId="0">
        <row r="5">
          <cell r="F5">
            <v>1</v>
          </cell>
          <cell r="G5">
            <v>2</v>
          </cell>
          <cell r="H5">
            <v>3</v>
          </cell>
          <cell r="I5">
            <v>4</v>
          </cell>
          <cell r="J5">
            <v>5</v>
          </cell>
          <cell r="K5">
            <v>6</v>
          </cell>
        </row>
        <row r="6">
          <cell r="F6">
            <v>100</v>
          </cell>
          <cell r="G6">
            <v>90</v>
          </cell>
          <cell r="H6">
            <v>80</v>
          </cell>
          <cell r="I6">
            <v>100</v>
          </cell>
          <cell r="J6">
            <v>90</v>
          </cell>
          <cell r="K6">
            <v>80</v>
          </cell>
        </row>
        <row r="7">
          <cell r="F7">
            <v>0.25</v>
          </cell>
          <cell r="G7">
            <v>0.25</v>
          </cell>
          <cell r="H7">
            <v>0.25</v>
          </cell>
          <cell r="I7">
            <v>0.5</v>
          </cell>
          <cell r="J7">
            <v>0.5</v>
          </cell>
          <cell r="K7">
            <v>0.5</v>
          </cell>
        </row>
        <row r="8">
          <cell r="F8">
            <v>1</v>
          </cell>
          <cell r="G8">
            <v>1.0000000000000007</v>
          </cell>
          <cell r="H8">
            <v>1.0000000000000018</v>
          </cell>
          <cell r="I8">
            <v>0.9999999999999996</v>
          </cell>
          <cell r="J8">
            <v>0.9999999999999993</v>
          </cell>
          <cell r="K8">
            <v>1.0000000000000007</v>
          </cell>
        </row>
        <row r="9">
          <cell r="F9">
            <v>79.32459753170426</v>
          </cell>
          <cell r="G9">
            <v>72.89936141548064</v>
          </cell>
          <cell r="H9">
            <v>66.19697627886283</v>
          </cell>
          <cell r="I9">
            <v>73.06710702436939</v>
          </cell>
          <cell r="J9">
            <v>67.58053565599104</v>
          </cell>
          <cell r="K9">
            <v>61.78160006428469</v>
          </cell>
        </row>
        <row r="10">
          <cell r="F10">
            <v>2300</v>
          </cell>
          <cell r="G10">
            <v>2300</v>
          </cell>
          <cell r="H10">
            <v>2300</v>
          </cell>
          <cell r="I10">
            <v>2300</v>
          </cell>
          <cell r="J10">
            <v>2300</v>
          </cell>
          <cell r="K10">
            <v>2300</v>
          </cell>
        </row>
        <row r="11">
          <cell r="F11">
            <v>0.7932459753170426</v>
          </cell>
          <cell r="G11">
            <v>0.8099929046164516</v>
          </cell>
          <cell r="H11">
            <v>0.8274622034857855</v>
          </cell>
          <cell r="I11">
            <v>0.7306710702436939</v>
          </cell>
          <cell r="J11">
            <v>0.7508948406221226</v>
          </cell>
          <cell r="K11">
            <v>0.7722700008035586</v>
          </cell>
        </row>
        <row r="12">
          <cell r="F12">
            <v>1</v>
          </cell>
          <cell r="G12">
            <v>1.0000000000000007</v>
          </cell>
          <cell r="H12">
            <v>1.0000000000000018</v>
          </cell>
          <cell r="I12">
            <v>0.9999999999999996</v>
          </cell>
          <cell r="J12">
            <v>0.9999999999999993</v>
          </cell>
          <cell r="K12">
            <v>1.0000000000000007</v>
          </cell>
        </row>
        <row r="13">
          <cell r="F13">
            <v>0.125</v>
          </cell>
          <cell r="G13">
            <v>0.12500000000000008</v>
          </cell>
          <cell r="H13">
            <v>0.12500000000000022</v>
          </cell>
          <cell r="I13">
            <v>0.12499999999999994</v>
          </cell>
          <cell r="J13">
            <v>0.12499999999999992</v>
          </cell>
          <cell r="K13">
            <v>0.12500000000000008</v>
          </cell>
        </row>
        <row r="14">
          <cell r="F14">
            <v>36</v>
          </cell>
          <cell r="G14">
            <v>40</v>
          </cell>
          <cell r="H14">
            <v>45</v>
          </cell>
          <cell r="I14">
            <v>36</v>
          </cell>
          <cell r="J14">
            <v>40</v>
          </cell>
          <cell r="K14">
            <v>45</v>
          </cell>
        </row>
        <row r="16">
          <cell r="F16">
            <v>79.32459753170426</v>
          </cell>
          <cell r="G16">
            <v>72.89936141548064</v>
          </cell>
          <cell r="H16">
            <v>66.19697627886283</v>
          </cell>
          <cell r="I16">
            <v>73.06710702436939</v>
          </cell>
          <cell r="J16">
            <v>67.58053565599104</v>
          </cell>
          <cell r="K16">
            <v>61.78160006428469</v>
          </cell>
        </row>
        <row r="18">
          <cell r="F18">
            <v>90</v>
          </cell>
          <cell r="G18">
            <v>81</v>
          </cell>
          <cell r="H18">
            <v>72</v>
          </cell>
          <cell r="I18">
            <v>90</v>
          </cell>
          <cell r="J18">
            <v>81</v>
          </cell>
          <cell r="K18">
            <v>72</v>
          </cell>
        </row>
        <row r="19">
          <cell r="F19">
            <v>0.18172839506172855</v>
          </cell>
          <cell r="G19">
            <v>0.22435604328608466</v>
          </cell>
          <cell r="H19">
            <v>0.2839506172839509</v>
          </cell>
          <cell r="I19">
            <v>0.09086419753086428</v>
          </cell>
          <cell r="J19">
            <v>0.11217802164304233</v>
          </cell>
          <cell r="K19">
            <v>0.14197530864197544</v>
          </cell>
        </row>
        <row r="20">
          <cell r="F20">
            <v>0.02271604938271607</v>
          </cell>
          <cell r="G20">
            <v>0.028044505410760583</v>
          </cell>
          <cell r="H20">
            <v>0.03549382716049386</v>
          </cell>
          <cell r="I20">
            <v>0.011358024691358035</v>
          </cell>
          <cell r="J20">
            <v>0.014022252705380291</v>
          </cell>
          <cell r="K20">
            <v>0.01774691358024693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G22"/>
  <sheetViews>
    <sheetView tabSelected="1" workbookViewId="0" topLeftCell="A1">
      <selection activeCell="A2" sqref="A2"/>
    </sheetView>
  </sheetViews>
  <sheetFormatPr defaultColWidth="9.140625" defaultRowHeight="12.75"/>
  <cols>
    <col min="1" max="1" width="98.140625" style="114" customWidth="1"/>
    <col min="2" max="16384" width="8.8515625" style="114" customWidth="1"/>
  </cols>
  <sheetData>
    <row r="1" s="158" customFormat="1" ht="26.25" customHeight="1">
      <c r="A1" s="157" t="s">
        <v>85</v>
      </c>
    </row>
    <row r="2" s="158" customFormat="1" ht="18.75" customHeight="1">
      <c r="A2" s="159" t="s">
        <v>89</v>
      </c>
    </row>
    <row r="3" ht="27.75" customHeight="1">
      <c r="A3" s="160" t="s">
        <v>59</v>
      </c>
    </row>
    <row r="4" ht="10.5" customHeight="1">
      <c r="A4" s="113"/>
    </row>
    <row r="5" ht="17.25" customHeight="1">
      <c r="A5" s="115" t="s">
        <v>58</v>
      </c>
    </row>
    <row r="6" ht="12.75" customHeight="1">
      <c r="A6" s="116" t="s">
        <v>54</v>
      </c>
    </row>
    <row r="7" ht="30.75" customHeight="1">
      <c r="A7" s="176" t="s">
        <v>88</v>
      </c>
    </row>
    <row r="8" ht="27" customHeight="1">
      <c r="A8" s="117" t="s">
        <v>55</v>
      </c>
    </row>
    <row r="9" ht="11.25" customHeight="1">
      <c r="A9" s="118"/>
    </row>
    <row r="10" s="120" customFormat="1" ht="12.75">
      <c r="A10" s="119" t="s">
        <v>56</v>
      </c>
    </row>
    <row r="11" s="120" customFormat="1" ht="28.5" customHeight="1">
      <c r="A11" s="123" t="s">
        <v>61</v>
      </c>
    </row>
    <row r="12" spans="1:7" ht="41.25" customHeight="1">
      <c r="A12" s="124" t="s">
        <v>60</v>
      </c>
      <c r="B12" s="120"/>
      <c r="C12" s="120"/>
      <c r="D12" s="120"/>
      <c r="E12" s="120"/>
      <c r="F12" s="120"/>
      <c r="G12" s="120"/>
    </row>
    <row r="13" spans="1:7" ht="19.5" customHeight="1">
      <c r="A13" s="161" t="s">
        <v>80</v>
      </c>
      <c r="B13" s="120"/>
      <c r="C13" s="120"/>
      <c r="D13" s="120"/>
      <c r="E13" s="120"/>
      <c r="F13" s="120"/>
      <c r="G13" s="120"/>
    </row>
    <row r="14" spans="1:2" s="158" customFormat="1" ht="12.75">
      <c r="A14" s="162"/>
      <c r="B14" s="163"/>
    </row>
    <row r="15" spans="1:2" s="158" customFormat="1" ht="12.75">
      <c r="A15" s="164" t="s">
        <v>81</v>
      </c>
      <c r="B15" s="163"/>
    </row>
    <row r="16" spans="1:2" s="158" customFormat="1" ht="12.75">
      <c r="A16" s="165" t="s">
        <v>82</v>
      </c>
      <c r="B16" s="163"/>
    </row>
    <row r="17" spans="1:2" s="158" customFormat="1" ht="12.75">
      <c r="A17" s="164" t="s">
        <v>83</v>
      </c>
      <c r="B17" s="163"/>
    </row>
    <row r="18" spans="1:2" s="158" customFormat="1" ht="12.75">
      <c r="A18" s="165" t="s">
        <v>84</v>
      </c>
      <c r="B18" s="163"/>
    </row>
    <row r="19" spans="1:2" s="158" customFormat="1" ht="12.75">
      <c r="A19" s="165"/>
      <c r="B19" s="163"/>
    </row>
    <row r="20" ht="12.75">
      <c r="A20" s="119" t="s">
        <v>57</v>
      </c>
    </row>
    <row r="21" ht="72" customHeight="1">
      <c r="A21" s="121" t="s">
        <v>62</v>
      </c>
    </row>
    <row r="22" ht="12.75">
      <c r="A22" s="122"/>
    </row>
  </sheetData>
  <sheetProtection password="CA59" sheet="1" objects="1" scenarios="1"/>
  <printOptions/>
  <pageMargins left="1.08" right="0.75" top="1.34" bottom="1" header="0.5" footer="0.5"/>
  <pageSetup horizontalDpi="600" verticalDpi="600" orientation="portrait" paperSize="9" r:id="rId1"/>
  <headerFooter alignWithMargins="0">
    <oddHeader>&amp;LAkcelik &amp; Associates &amp;F&amp;C&amp;A&amp;R&amp;D</oddHeader>
  </headerFooter>
</worksheet>
</file>

<file path=xl/worksheets/sheet2.xml><?xml version="1.0" encoding="utf-8"?>
<worksheet xmlns="http://schemas.openxmlformats.org/spreadsheetml/2006/main" xmlns:r="http://schemas.openxmlformats.org/officeDocument/2006/relationships">
  <dimension ref="A1:K18"/>
  <sheetViews>
    <sheetView workbookViewId="0" topLeftCell="A1">
      <selection activeCell="E23" sqref="E23"/>
    </sheetView>
  </sheetViews>
  <sheetFormatPr defaultColWidth="9.140625" defaultRowHeight="12.75"/>
  <cols>
    <col min="1" max="1" width="18.00390625" style="0" customWidth="1"/>
    <col min="2" max="2" width="19.8515625" style="0" customWidth="1"/>
    <col min="3" max="3" width="10.28125" style="0" customWidth="1"/>
    <col min="4" max="4" width="9.28125" style="0" customWidth="1"/>
    <col min="5" max="5" width="10.421875" style="0" customWidth="1"/>
    <col min="6" max="6" width="9.8515625" style="0" customWidth="1"/>
    <col min="11" max="11" width="5.28125" style="0" customWidth="1"/>
  </cols>
  <sheetData>
    <row r="1" spans="1:11" ht="15.75">
      <c r="A1" s="2" t="s">
        <v>32</v>
      </c>
      <c r="B1" s="1"/>
      <c r="C1" s="1"/>
      <c r="D1" s="1"/>
      <c r="E1" s="1"/>
      <c r="F1" s="1"/>
      <c r="G1" s="1"/>
      <c r="H1" s="1"/>
      <c r="I1" s="1"/>
      <c r="J1" s="1"/>
      <c r="K1" s="1"/>
    </row>
    <row r="2" spans="1:11" ht="12.75">
      <c r="A2" s="59" t="s">
        <v>0</v>
      </c>
      <c r="B2" s="1"/>
      <c r="C2" s="1"/>
      <c r="D2" s="1"/>
      <c r="E2" s="1"/>
      <c r="F2" s="1"/>
      <c r="G2" s="1"/>
      <c r="H2" s="1"/>
      <c r="I2" s="1"/>
      <c r="J2" s="1"/>
      <c r="K2" s="1"/>
    </row>
    <row r="3" spans="1:11" ht="12.75">
      <c r="A3" s="1"/>
      <c r="B3" s="1"/>
      <c r="C3" s="46"/>
      <c r="D3" s="1"/>
      <c r="E3" s="1"/>
      <c r="F3" s="1"/>
      <c r="G3" s="1"/>
      <c r="H3" s="1"/>
      <c r="I3" s="1"/>
      <c r="J3" s="1"/>
      <c r="K3" s="1"/>
    </row>
    <row r="4" spans="1:11" ht="12.75">
      <c r="A4" s="3"/>
      <c r="B4" s="1"/>
      <c r="C4" s="1"/>
      <c r="D4" s="8"/>
      <c r="E4" s="4"/>
      <c r="F4" s="1"/>
      <c r="G4" s="1"/>
      <c r="H4" s="1"/>
      <c r="I4" s="4"/>
      <c r="J4" s="4"/>
      <c r="K4" s="4"/>
    </row>
    <row r="5" spans="1:11" ht="12.75">
      <c r="A5" s="57"/>
      <c r="B5" s="58"/>
      <c r="C5" s="56"/>
      <c r="D5" s="132" t="s">
        <v>1</v>
      </c>
      <c r="E5" s="97">
        <v>1</v>
      </c>
      <c r="F5" s="97">
        <v>2</v>
      </c>
      <c r="G5" s="97">
        <v>3</v>
      </c>
      <c r="H5" s="97">
        <v>4</v>
      </c>
      <c r="I5" s="97">
        <v>5</v>
      </c>
      <c r="J5" s="101" t="s">
        <v>39</v>
      </c>
      <c r="K5" s="42">
        <v>1</v>
      </c>
    </row>
    <row r="6" spans="1:11" ht="16.5">
      <c r="A6" s="52"/>
      <c r="B6" s="140" t="s">
        <v>76</v>
      </c>
      <c r="C6" s="144" t="s">
        <v>35</v>
      </c>
      <c r="D6" s="145" t="s">
        <v>2</v>
      </c>
      <c r="E6" s="138">
        <v>120</v>
      </c>
      <c r="F6" s="138">
        <v>100</v>
      </c>
      <c r="G6" s="138">
        <v>80</v>
      </c>
      <c r="H6" s="138">
        <v>60</v>
      </c>
      <c r="I6" s="138">
        <v>40</v>
      </c>
      <c r="J6" s="146">
        <v>80</v>
      </c>
      <c r="K6" s="42">
        <v>2</v>
      </c>
    </row>
    <row r="7" spans="1:11" ht="16.5">
      <c r="A7" s="53"/>
      <c r="B7" s="141" t="s">
        <v>77</v>
      </c>
      <c r="C7" s="98" t="s">
        <v>78</v>
      </c>
      <c r="D7" s="151" t="s">
        <v>3</v>
      </c>
      <c r="E7" s="152">
        <v>1</v>
      </c>
      <c r="F7" s="152">
        <v>1</v>
      </c>
      <c r="G7" s="152">
        <v>1</v>
      </c>
      <c r="H7" s="152">
        <v>1</v>
      </c>
      <c r="I7" s="152">
        <v>1</v>
      </c>
      <c r="J7" s="153">
        <v>1</v>
      </c>
      <c r="K7" s="42">
        <v>3</v>
      </c>
    </row>
    <row r="8" spans="1:11" ht="18.75">
      <c r="A8" s="37"/>
      <c r="B8" s="142" t="s">
        <v>4</v>
      </c>
      <c r="C8" s="55" t="s">
        <v>8</v>
      </c>
      <c r="D8" s="134"/>
      <c r="E8" s="149">
        <f aca="true" t="shared" si="0" ref="E8:J8">E10</f>
        <v>0.8</v>
      </c>
      <c r="F8" s="149">
        <f t="shared" si="0"/>
        <v>1.6</v>
      </c>
      <c r="G8" s="149">
        <f t="shared" si="0"/>
        <v>3.2</v>
      </c>
      <c r="H8" s="149">
        <f t="shared" si="0"/>
        <v>6.4</v>
      </c>
      <c r="I8" s="149">
        <f t="shared" si="0"/>
        <v>12.8</v>
      </c>
      <c r="J8" s="150">
        <f t="shared" si="0"/>
        <v>3.2</v>
      </c>
      <c r="K8" s="42">
        <v>4</v>
      </c>
    </row>
    <row r="9" spans="1:11" ht="15">
      <c r="A9" s="53"/>
      <c r="B9" s="141" t="s">
        <v>75</v>
      </c>
      <c r="C9" s="98" t="s">
        <v>6</v>
      </c>
      <c r="D9" s="133" t="s">
        <v>7</v>
      </c>
      <c r="E9" s="96">
        <v>2000</v>
      </c>
      <c r="F9" s="96">
        <v>1800</v>
      </c>
      <c r="G9" s="96">
        <v>1200</v>
      </c>
      <c r="H9" s="96">
        <v>900</v>
      </c>
      <c r="I9" s="96">
        <v>600</v>
      </c>
      <c r="J9" s="102">
        <v>800</v>
      </c>
      <c r="K9" s="42">
        <v>5</v>
      </c>
    </row>
    <row r="10" spans="1:11" ht="18.75">
      <c r="A10" s="37"/>
      <c r="B10" s="142" t="s">
        <v>72</v>
      </c>
      <c r="C10" s="55" t="s">
        <v>8</v>
      </c>
      <c r="D10" s="135"/>
      <c r="E10" s="5">
        <f aca="true" t="shared" si="1" ref="E10:J10">8*E13</f>
        <v>0.8</v>
      </c>
      <c r="F10" s="5">
        <f t="shared" si="1"/>
        <v>1.6</v>
      </c>
      <c r="G10" s="5">
        <f t="shared" si="1"/>
        <v>3.2</v>
      </c>
      <c r="H10" s="5">
        <f t="shared" si="1"/>
        <v>6.4</v>
      </c>
      <c r="I10" s="5">
        <f t="shared" si="1"/>
        <v>12.8</v>
      </c>
      <c r="J10" s="104">
        <f t="shared" si="1"/>
        <v>3.2</v>
      </c>
      <c r="K10" s="42">
        <v>6</v>
      </c>
    </row>
    <row r="11" spans="1:11" ht="14.25">
      <c r="A11" s="37"/>
      <c r="B11" s="142"/>
      <c r="C11" s="55"/>
      <c r="D11" s="134"/>
      <c r="E11" s="5"/>
      <c r="F11" s="5"/>
      <c r="G11" s="5"/>
      <c r="H11" s="5"/>
      <c r="I11" s="5"/>
      <c r="J11" s="104"/>
      <c r="K11" s="42">
        <v>7</v>
      </c>
    </row>
    <row r="12" spans="1:11" ht="16.5">
      <c r="A12" s="37"/>
      <c r="B12" s="142" t="s">
        <v>38</v>
      </c>
      <c r="C12" s="41" t="s">
        <v>36</v>
      </c>
      <c r="D12" s="136" t="s">
        <v>37</v>
      </c>
      <c r="E12" s="93">
        <f aca="true" t="shared" si="2" ref="E12:J12">1/E6</f>
        <v>0.008333333333333333</v>
      </c>
      <c r="F12" s="93">
        <f t="shared" si="2"/>
        <v>0.01</v>
      </c>
      <c r="G12" s="93">
        <f t="shared" si="2"/>
        <v>0.0125</v>
      </c>
      <c r="H12" s="93">
        <f t="shared" si="2"/>
        <v>0.016666666666666666</v>
      </c>
      <c r="I12" s="93">
        <f t="shared" si="2"/>
        <v>0.025</v>
      </c>
      <c r="J12" s="105">
        <f t="shared" si="2"/>
        <v>0.0125</v>
      </c>
      <c r="K12" s="42">
        <v>8</v>
      </c>
    </row>
    <row r="13" spans="1:11" ht="16.5">
      <c r="A13" s="53"/>
      <c r="B13" s="141" t="s">
        <v>73</v>
      </c>
      <c r="C13" s="98" t="s">
        <v>79</v>
      </c>
      <c r="D13" s="151"/>
      <c r="E13" s="154">
        <v>0.1</v>
      </c>
      <c r="F13" s="154">
        <v>0.2</v>
      </c>
      <c r="G13" s="154">
        <v>0.4</v>
      </c>
      <c r="H13" s="154">
        <v>0.8</v>
      </c>
      <c r="I13" s="154">
        <v>1.6</v>
      </c>
      <c r="J13" s="155">
        <v>0.4</v>
      </c>
      <c r="K13" s="42">
        <v>9</v>
      </c>
    </row>
    <row r="14" spans="1:11" ht="16.5">
      <c r="A14" s="37"/>
      <c r="B14" s="142" t="s">
        <v>71</v>
      </c>
      <c r="C14" s="41" t="s">
        <v>67</v>
      </c>
      <c r="D14" s="136" t="s">
        <v>74</v>
      </c>
      <c r="E14" s="93">
        <f aca="true" t="shared" si="3" ref="E14:J14">E12+(0.5*E13/E9)^0.5</f>
        <v>0.013333333333333332</v>
      </c>
      <c r="F14" s="93">
        <f t="shared" si="3"/>
        <v>0.0174535599249993</v>
      </c>
      <c r="G14" s="93">
        <f t="shared" si="3"/>
        <v>0.025409944487358057</v>
      </c>
      <c r="H14" s="93">
        <f t="shared" si="3"/>
        <v>0.037748517734455866</v>
      </c>
      <c r="I14" s="93">
        <f t="shared" si="3"/>
        <v>0.06151483716701108</v>
      </c>
      <c r="J14" s="105">
        <f t="shared" si="3"/>
        <v>0.028311388300841896</v>
      </c>
      <c r="K14" s="42">
        <v>10</v>
      </c>
    </row>
    <row r="15" spans="1:11" ht="16.5">
      <c r="A15" s="37"/>
      <c r="B15" s="142"/>
      <c r="C15" s="41" t="s">
        <v>68</v>
      </c>
      <c r="D15" s="136"/>
      <c r="E15" s="87">
        <f aca="true" t="shared" si="4" ref="E15:J15">E14/E12</f>
        <v>1.5999999999999999</v>
      </c>
      <c r="F15" s="87">
        <f t="shared" si="4"/>
        <v>1.74535599249993</v>
      </c>
      <c r="G15" s="87">
        <f t="shared" si="4"/>
        <v>2.0327955589886444</v>
      </c>
      <c r="H15" s="87">
        <f t="shared" si="4"/>
        <v>2.264911064067352</v>
      </c>
      <c r="I15" s="87">
        <f t="shared" si="4"/>
        <v>2.4605934866804433</v>
      </c>
      <c r="J15" s="103">
        <f t="shared" si="4"/>
        <v>2.2649110640673515</v>
      </c>
      <c r="K15" s="42">
        <v>11</v>
      </c>
    </row>
    <row r="16" spans="1:11" ht="16.5">
      <c r="A16" s="37"/>
      <c r="B16" s="142"/>
      <c r="C16" s="41" t="s">
        <v>69</v>
      </c>
      <c r="D16" s="136"/>
      <c r="E16" s="54">
        <f aca="true" t="shared" si="5" ref="E16:J16">1/E15</f>
        <v>0.625</v>
      </c>
      <c r="F16" s="54">
        <f t="shared" si="5"/>
        <v>0.5729490168751576</v>
      </c>
      <c r="G16" s="54">
        <f t="shared" si="5"/>
        <v>0.4919333848296676</v>
      </c>
      <c r="H16" s="54">
        <f t="shared" si="5"/>
        <v>0.44151844011225283</v>
      </c>
      <c r="I16" s="54">
        <f t="shared" si="5"/>
        <v>0.4064060176592143</v>
      </c>
      <c r="J16" s="103">
        <f t="shared" si="5"/>
        <v>0.44151844011225294</v>
      </c>
      <c r="K16" s="42">
        <v>12</v>
      </c>
    </row>
    <row r="17" spans="1:11" ht="16.5">
      <c r="A17" s="37"/>
      <c r="B17" s="142" t="s">
        <v>5</v>
      </c>
      <c r="C17" s="41" t="s">
        <v>70</v>
      </c>
      <c r="D17" s="136" t="s">
        <v>2</v>
      </c>
      <c r="E17" s="87">
        <f aca="true" t="shared" si="6" ref="E17:J17">E16*E6</f>
        <v>75</v>
      </c>
      <c r="F17" s="87">
        <f t="shared" si="6"/>
        <v>57.29490168751576</v>
      </c>
      <c r="G17" s="87">
        <f t="shared" si="6"/>
        <v>39.354670786373404</v>
      </c>
      <c r="H17" s="87">
        <f t="shared" si="6"/>
        <v>26.49110640673517</v>
      </c>
      <c r="I17" s="87">
        <f t="shared" si="6"/>
        <v>16.256240706368573</v>
      </c>
      <c r="J17" s="147">
        <f t="shared" si="6"/>
        <v>35.32147520898023</v>
      </c>
      <c r="K17" s="42">
        <v>13</v>
      </c>
    </row>
    <row r="18" spans="1:11" ht="16.5">
      <c r="A18" s="94"/>
      <c r="B18" s="143"/>
      <c r="C18" s="95" t="s">
        <v>40</v>
      </c>
      <c r="D18" s="137"/>
      <c r="E18" s="139">
        <f aca="true" t="shared" si="7" ref="E18:J18">E7/E12</f>
        <v>120</v>
      </c>
      <c r="F18" s="139">
        <f t="shared" si="7"/>
        <v>100</v>
      </c>
      <c r="G18" s="139">
        <f t="shared" si="7"/>
        <v>80</v>
      </c>
      <c r="H18" s="139">
        <f t="shared" si="7"/>
        <v>60</v>
      </c>
      <c r="I18" s="139">
        <f t="shared" si="7"/>
        <v>40</v>
      </c>
      <c r="J18" s="148">
        <f t="shared" si="7"/>
        <v>80</v>
      </c>
      <c r="K18" s="42">
        <v>14</v>
      </c>
    </row>
  </sheetData>
  <printOptions/>
  <pageMargins left="1.07" right="0.24" top="1" bottom="0.87" header="0.5" footer="0.41"/>
  <pageSetup horizontalDpi="300" verticalDpi="300" orientation="portrait" paperSize="9" scale="70" r:id="rId1"/>
  <headerFooter alignWithMargins="0">
    <oddHeader>&amp;L&amp;F&amp;C&amp;A&amp;R&amp;D</oddHeader>
  </headerFooter>
</worksheet>
</file>

<file path=xl/worksheets/sheet3.xml><?xml version="1.0" encoding="utf-8"?>
<worksheet xmlns="http://schemas.openxmlformats.org/spreadsheetml/2006/main" xmlns:r="http://schemas.openxmlformats.org/officeDocument/2006/relationships">
  <dimension ref="A1:AA53"/>
  <sheetViews>
    <sheetView workbookViewId="0" topLeftCell="A1">
      <selection activeCell="A1" sqref="A1"/>
    </sheetView>
  </sheetViews>
  <sheetFormatPr defaultColWidth="9.140625" defaultRowHeight="12.75"/>
  <cols>
    <col min="1" max="1" width="11.00390625" style="0" customWidth="1"/>
    <col min="2" max="2" width="10.57421875" style="0" customWidth="1"/>
    <col min="5" max="5" width="9.00390625" style="0" customWidth="1"/>
    <col min="6" max="6" width="8.28125" style="0" bestFit="1" customWidth="1"/>
    <col min="7" max="7" width="8.28125" style="0" customWidth="1"/>
    <col min="8" max="8" width="9.57421875" style="0" customWidth="1"/>
    <col min="9" max="9" width="8.28125" style="0" bestFit="1" customWidth="1"/>
    <col min="10" max="10" width="8.28125" style="0" customWidth="1"/>
    <col min="11" max="11" width="7.140625" style="0" customWidth="1"/>
    <col min="12" max="12" width="8.28125" style="0" bestFit="1" customWidth="1"/>
    <col min="13" max="14" width="8.28125" style="0" customWidth="1"/>
    <col min="15" max="15" width="8.8515625" style="0" customWidth="1"/>
    <col min="16" max="16" width="8.28125" style="0" bestFit="1" customWidth="1"/>
    <col min="17" max="17" width="8.28125" style="0" customWidth="1"/>
    <col min="19" max="19" width="8.7109375" style="0" customWidth="1"/>
    <col min="20" max="20" width="10.00390625" style="0" customWidth="1"/>
    <col min="22" max="23" width="8.28125" style="0" customWidth="1"/>
  </cols>
  <sheetData>
    <row r="1" spans="1:27" ht="15.75">
      <c r="A1" s="2" t="s">
        <v>86</v>
      </c>
      <c r="B1" s="1"/>
      <c r="C1" s="1"/>
      <c r="D1" s="1"/>
      <c r="E1" s="1"/>
      <c r="F1" s="1"/>
      <c r="G1" s="1"/>
      <c r="H1" s="1"/>
      <c r="I1" s="1"/>
      <c r="J1" s="1"/>
      <c r="K1" s="1"/>
      <c r="L1" s="1"/>
      <c r="M1" s="1"/>
      <c r="N1" s="1"/>
      <c r="O1" s="1"/>
      <c r="P1" s="1"/>
      <c r="Q1" s="1"/>
      <c r="R1" s="1"/>
      <c r="S1" s="1"/>
      <c r="T1" s="1"/>
      <c r="U1" s="1"/>
      <c r="V1" s="1"/>
      <c r="W1" s="1"/>
      <c r="X1" s="1"/>
      <c r="Y1" s="1"/>
      <c r="Z1" s="1"/>
      <c r="AA1" s="1"/>
    </row>
    <row r="2" spans="1:27" ht="12.75">
      <c r="A2" s="6" t="s">
        <v>0</v>
      </c>
      <c r="B2" s="1"/>
      <c r="C2" s="1"/>
      <c r="D2" s="1"/>
      <c r="E2" s="1"/>
      <c r="F2" s="1"/>
      <c r="G2" s="1"/>
      <c r="H2" s="24"/>
      <c r="I2" s="1"/>
      <c r="J2" s="1"/>
      <c r="K2" s="1"/>
      <c r="L2" s="1"/>
      <c r="M2" s="1"/>
      <c r="N2" s="1"/>
      <c r="O2" s="1"/>
      <c r="P2" s="1"/>
      <c r="Q2" s="1"/>
      <c r="R2" s="1"/>
      <c r="S2" s="1"/>
      <c r="T2" s="1"/>
      <c r="V2" s="1"/>
      <c r="W2" s="1"/>
      <c r="Y2" s="1"/>
      <c r="Z2" s="1"/>
      <c r="AA2" s="1"/>
    </row>
    <row r="3" spans="1:27" ht="12.75">
      <c r="A3" s="1"/>
      <c r="B3" s="1"/>
      <c r="C3" s="1"/>
      <c r="D3" s="1"/>
      <c r="E3" s="1"/>
      <c r="F3" s="1"/>
      <c r="G3" s="1"/>
      <c r="H3" s="1"/>
      <c r="I3" s="1"/>
      <c r="J3" s="1"/>
      <c r="K3" s="1"/>
      <c r="L3" s="1"/>
      <c r="M3" s="1"/>
      <c r="N3" s="1"/>
      <c r="O3" s="1"/>
      <c r="P3" s="1"/>
      <c r="Q3" s="1"/>
      <c r="R3" s="1"/>
      <c r="S3" s="1"/>
      <c r="T3" s="1"/>
      <c r="U3" s="1"/>
      <c r="V3" s="1"/>
      <c r="W3" s="1"/>
      <c r="X3" s="1"/>
      <c r="Y3" s="1"/>
      <c r="Z3" s="1"/>
      <c r="AA3" s="1"/>
    </row>
    <row r="4" spans="1:27" ht="12.75">
      <c r="A4" s="9" t="s">
        <v>9</v>
      </c>
      <c r="B4" s="4"/>
      <c r="C4" s="1"/>
      <c r="D4" s="1"/>
      <c r="E4" s="36"/>
      <c r="F4" s="1"/>
      <c r="G4" s="1"/>
      <c r="H4" s="4"/>
      <c r="I4" s="1"/>
      <c r="J4" s="1"/>
      <c r="K4" s="1"/>
      <c r="L4" s="1"/>
      <c r="M4" s="1"/>
      <c r="N4" s="1"/>
      <c r="O4" s="1"/>
      <c r="P4" s="1"/>
      <c r="Q4" s="1"/>
      <c r="R4" s="1"/>
      <c r="S4" s="1"/>
      <c r="T4" s="1"/>
      <c r="U4" s="4"/>
      <c r="V4" s="1"/>
      <c r="W4" s="1"/>
      <c r="X4" s="4"/>
      <c r="Y4" s="1"/>
      <c r="Z4" s="1"/>
      <c r="AA4" s="1"/>
    </row>
    <row r="5" spans="1:27" ht="12.75">
      <c r="A5" s="30" t="s">
        <v>10</v>
      </c>
      <c r="B5" s="31">
        <v>0.01</v>
      </c>
      <c r="C5" s="1"/>
      <c r="D5" s="1"/>
      <c r="E5" s="36"/>
      <c r="F5" s="1"/>
      <c r="G5" s="1"/>
      <c r="H5" s="4"/>
      <c r="I5" s="1"/>
      <c r="J5" s="1"/>
      <c r="K5" s="1"/>
      <c r="L5" s="1"/>
      <c r="M5" s="1"/>
      <c r="N5" s="1"/>
      <c r="O5" s="1"/>
      <c r="P5" s="1"/>
      <c r="Q5" s="1"/>
      <c r="R5" s="1"/>
      <c r="S5" s="1"/>
      <c r="T5" s="1"/>
      <c r="U5" s="4"/>
      <c r="V5" s="1"/>
      <c r="W5" s="1"/>
      <c r="X5" s="4"/>
      <c r="Y5" s="1"/>
      <c r="Z5" s="1"/>
      <c r="AA5" s="1"/>
    </row>
    <row r="6" spans="1:27" ht="12.75">
      <c r="A6" s="32" t="s">
        <v>11</v>
      </c>
      <c r="B6" s="33">
        <v>0.25</v>
      </c>
      <c r="C6" s="1"/>
      <c r="D6" s="1"/>
      <c r="E6" s="36"/>
      <c r="F6" s="1"/>
      <c r="G6" s="1"/>
      <c r="H6" s="4"/>
      <c r="I6" s="1"/>
      <c r="J6" s="1"/>
      <c r="K6" s="1"/>
      <c r="L6" s="1"/>
      <c r="M6" s="1"/>
      <c r="N6" s="1"/>
      <c r="O6" s="1"/>
      <c r="P6" s="1"/>
      <c r="Q6" s="1"/>
      <c r="R6" s="1"/>
      <c r="S6" s="1"/>
      <c r="T6" s="1"/>
      <c r="U6" s="4"/>
      <c r="V6" s="1"/>
      <c r="W6" s="1"/>
      <c r="X6" s="4"/>
      <c r="Y6" s="1"/>
      <c r="Z6" s="1"/>
      <c r="AA6" s="1"/>
    </row>
    <row r="7" spans="1:27" ht="12.75">
      <c r="A7" s="32" t="s">
        <v>12</v>
      </c>
      <c r="B7" s="33">
        <v>0.05</v>
      </c>
      <c r="C7" s="1"/>
      <c r="D7" s="1"/>
      <c r="E7" s="36"/>
      <c r="F7" s="1"/>
      <c r="G7" s="1"/>
      <c r="H7" s="1"/>
      <c r="I7" s="1"/>
      <c r="J7" s="1"/>
      <c r="K7" s="1"/>
      <c r="L7" s="1"/>
      <c r="M7" s="1"/>
      <c r="N7" s="1"/>
      <c r="O7" s="1"/>
      <c r="P7" s="1"/>
      <c r="Q7" s="1"/>
      <c r="R7" s="1"/>
      <c r="S7" s="1"/>
      <c r="T7" s="1"/>
      <c r="U7" s="4"/>
      <c r="V7" s="1"/>
      <c r="W7" s="1"/>
      <c r="X7" s="4"/>
      <c r="Y7" s="1"/>
      <c r="Z7" s="1"/>
      <c r="AA7" s="1"/>
    </row>
    <row r="8" spans="1:27" ht="12.75">
      <c r="A8" s="32" t="s">
        <v>13</v>
      </c>
      <c r="B8" s="33">
        <v>0.01</v>
      </c>
      <c r="C8" s="1"/>
      <c r="D8" s="1"/>
      <c r="E8" s="1"/>
      <c r="F8" s="1"/>
      <c r="G8" s="1"/>
      <c r="H8" s="4"/>
      <c r="I8" s="4"/>
      <c r="J8" s="4"/>
      <c r="K8" s="1"/>
      <c r="L8" s="4"/>
      <c r="M8" s="4"/>
      <c r="N8" s="4"/>
      <c r="O8" s="1"/>
      <c r="P8" s="4"/>
      <c r="Q8" s="4"/>
      <c r="R8" s="1"/>
      <c r="S8" s="4"/>
      <c r="T8" s="1"/>
      <c r="U8" s="4"/>
      <c r="V8" s="4"/>
      <c r="W8" s="1"/>
      <c r="X8" s="4"/>
      <c r="Y8" s="1"/>
      <c r="Z8" s="1"/>
      <c r="AA8" s="1"/>
    </row>
    <row r="9" spans="1:27" ht="11.25" customHeight="1">
      <c r="A9" s="43" t="s">
        <v>14</v>
      </c>
      <c r="B9" s="44">
        <v>0.05</v>
      </c>
      <c r="C9" s="1"/>
      <c r="D9" s="1"/>
      <c r="E9" s="4"/>
      <c r="F9" s="1"/>
      <c r="G9" s="1"/>
      <c r="H9" s="1"/>
      <c r="I9" s="4"/>
      <c r="J9" s="4"/>
      <c r="K9" s="1"/>
      <c r="L9" s="4"/>
      <c r="M9" s="4"/>
      <c r="N9" s="4"/>
      <c r="O9" s="1"/>
      <c r="P9" s="4"/>
      <c r="Q9" s="4"/>
      <c r="R9" s="1"/>
      <c r="S9" s="4"/>
      <c r="T9" s="1"/>
      <c r="U9" s="4"/>
      <c r="V9" s="4"/>
      <c r="W9" s="1"/>
      <c r="X9" s="4"/>
      <c r="Y9" s="1"/>
      <c r="Z9" s="1"/>
      <c r="AA9" s="1"/>
    </row>
    <row r="10" spans="1:26" ht="13.5" customHeight="1">
      <c r="A10" s="4"/>
      <c r="B10" s="4"/>
      <c r="C10" s="4"/>
      <c r="D10" s="4"/>
      <c r="E10" s="4"/>
      <c r="F10" s="1"/>
      <c r="G10" s="1"/>
      <c r="H10" s="4"/>
      <c r="I10" s="4"/>
      <c r="J10" s="4"/>
      <c r="K10" s="1"/>
      <c r="L10" s="4"/>
      <c r="M10" s="4"/>
      <c r="N10" s="4"/>
      <c r="O10" s="1"/>
      <c r="P10" s="4"/>
      <c r="Q10" s="4"/>
      <c r="R10" s="1"/>
      <c r="S10" s="4"/>
      <c r="T10" s="1"/>
      <c r="U10" s="4"/>
      <c r="V10" s="4"/>
      <c r="W10" s="1"/>
      <c r="X10" s="4"/>
      <c r="Y10" s="130" t="s">
        <v>87</v>
      </c>
      <c r="Z10" s="131">
        <v>0.9</v>
      </c>
    </row>
    <row r="11" spans="1:26" ht="37.5" customHeight="1">
      <c r="A11" s="4"/>
      <c r="B11" s="4"/>
      <c r="C11" s="4"/>
      <c r="D11" s="4"/>
      <c r="E11" s="35"/>
      <c r="F11" s="35"/>
      <c r="G11" s="35"/>
      <c r="H11" s="45"/>
      <c r="I11" s="35"/>
      <c r="J11" s="35"/>
      <c r="K11" s="1"/>
      <c r="L11" s="35"/>
      <c r="M11" s="35"/>
      <c r="N11" s="35"/>
      <c r="O11" s="35"/>
      <c r="P11" s="35"/>
      <c r="Q11" s="35"/>
      <c r="R11" s="1"/>
      <c r="S11" s="179" t="s">
        <v>46</v>
      </c>
      <c r="T11" s="180"/>
      <c r="U11" s="179" t="s">
        <v>42</v>
      </c>
      <c r="V11" s="180"/>
      <c r="W11" s="179" t="s">
        <v>48</v>
      </c>
      <c r="X11" s="180"/>
      <c r="Y11" s="179" t="s">
        <v>52</v>
      </c>
      <c r="Z11" s="180"/>
    </row>
    <row r="12" spans="1:26" s="48" customFormat="1" ht="12.75">
      <c r="A12" s="88"/>
      <c r="B12" s="89"/>
      <c r="C12" s="177" t="s">
        <v>15</v>
      </c>
      <c r="D12" s="181"/>
      <c r="E12" s="178"/>
      <c r="F12" s="177" t="s">
        <v>16</v>
      </c>
      <c r="G12" s="181"/>
      <c r="H12" s="178"/>
      <c r="I12" s="177" t="s">
        <v>17</v>
      </c>
      <c r="J12" s="181"/>
      <c r="K12" s="181"/>
      <c r="L12" s="178"/>
      <c r="M12" s="177" t="s">
        <v>18</v>
      </c>
      <c r="N12" s="181"/>
      <c r="O12" s="178"/>
      <c r="P12" s="177" t="s">
        <v>19</v>
      </c>
      <c r="Q12" s="181"/>
      <c r="R12" s="178"/>
      <c r="S12" s="177" t="s">
        <v>41</v>
      </c>
      <c r="T12" s="178"/>
      <c r="U12" s="177" t="s">
        <v>41</v>
      </c>
      <c r="V12" s="181"/>
      <c r="W12" s="177" t="s">
        <v>47</v>
      </c>
      <c r="X12" s="178"/>
      <c r="Y12" s="177" t="s">
        <v>47</v>
      </c>
      <c r="Z12" s="178"/>
    </row>
    <row r="13" spans="1:26" ht="24">
      <c r="A13" s="10" t="s">
        <v>20</v>
      </c>
      <c r="B13" s="11"/>
      <c r="C13" s="34" t="s">
        <v>21</v>
      </c>
      <c r="D13" s="70" t="s">
        <v>22</v>
      </c>
      <c r="E13" s="11" t="s">
        <v>23</v>
      </c>
      <c r="F13" s="34" t="s">
        <v>21</v>
      </c>
      <c r="G13" s="70" t="s">
        <v>22</v>
      </c>
      <c r="H13" s="62" t="s">
        <v>23</v>
      </c>
      <c r="I13" s="10" t="s">
        <v>21</v>
      </c>
      <c r="J13" s="100" t="s">
        <v>22</v>
      </c>
      <c r="K13" s="62" t="s">
        <v>23</v>
      </c>
      <c r="L13" s="61"/>
      <c r="M13" s="12" t="s">
        <v>21</v>
      </c>
      <c r="N13" s="80" t="s">
        <v>22</v>
      </c>
      <c r="O13" s="81" t="s">
        <v>23</v>
      </c>
      <c r="P13" s="34" t="s">
        <v>21</v>
      </c>
      <c r="Q13" s="70" t="s">
        <v>22</v>
      </c>
      <c r="R13" s="61" t="s">
        <v>23</v>
      </c>
      <c r="S13" s="167" t="s">
        <v>23</v>
      </c>
      <c r="T13" s="61"/>
      <c r="U13" s="62" t="s">
        <v>23</v>
      </c>
      <c r="V13" s="61"/>
      <c r="W13" s="167" t="s">
        <v>23</v>
      </c>
      <c r="X13" s="168"/>
      <c r="Y13" s="167" t="s">
        <v>23</v>
      </c>
      <c r="Z13" s="168"/>
    </row>
    <row r="14" spans="1:26" ht="12.75">
      <c r="A14" s="13"/>
      <c r="B14" s="14"/>
      <c r="C14" s="25" t="s">
        <v>24</v>
      </c>
      <c r="D14" s="71" t="s">
        <v>25</v>
      </c>
      <c r="E14" s="14" t="s">
        <v>33</v>
      </c>
      <c r="F14" s="25" t="s">
        <v>24</v>
      </c>
      <c r="G14" s="71" t="s">
        <v>25</v>
      </c>
      <c r="H14" s="14" t="s">
        <v>33</v>
      </c>
      <c r="I14" s="13" t="s">
        <v>24</v>
      </c>
      <c r="J14" s="82" t="s">
        <v>25</v>
      </c>
      <c r="K14" s="14" t="s">
        <v>33</v>
      </c>
      <c r="L14" s="63"/>
      <c r="M14" s="15" t="s">
        <v>24</v>
      </c>
      <c r="N14" s="71" t="s">
        <v>25</v>
      </c>
      <c r="O14" s="14" t="s">
        <v>33</v>
      </c>
      <c r="P14" s="25" t="s">
        <v>24</v>
      </c>
      <c r="Q14" s="82" t="s">
        <v>25</v>
      </c>
      <c r="R14" s="15" t="s">
        <v>33</v>
      </c>
      <c r="S14" s="13" t="s">
        <v>33</v>
      </c>
      <c r="T14" s="15"/>
      <c r="U14" s="14" t="s">
        <v>33</v>
      </c>
      <c r="V14" s="15"/>
      <c r="W14" s="13" t="s">
        <v>33</v>
      </c>
      <c r="X14" s="111"/>
      <c r="Y14" s="13" t="s">
        <v>33</v>
      </c>
      <c r="Z14" s="111"/>
    </row>
    <row r="15" spans="1:26" ht="13.5">
      <c r="A15" s="16" t="s">
        <v>26</v>
      </c>
      <c r="B15" s="17" t="s">
        <v>28</v>
      </c>
      <c r="C15" s="26" t="s">
        <v>27</v>
      </c>
      <c r="D15" s="72" t="s">
        <v>29</v>
      </c>
      <c r="E15" s="64" t="s">
        <v>34</v>
      </c>
      <c r="F15" s="26" t="s">
        <v>27</v>
      </c>
      <c r="G15" s="72" t="s">
        <v>29</v>
      </c>
      <c r="H15" s="64" t="s">
        <v>34</v>
      </c>
      <c r="I15" s="16" t="s">
        <v>27</v>
      </c>
      <c r="J15" s="109" t="s">
        <v>29</v>
      </c>
      <c r="K15" s="66" t="s">
        <v>34</v>
      </c>
      <c r="L15" s="65" t="s">
        <v>43</v>
      </c>
      <c r="M15" s="18" t="s">
        <v>27</v>
      </c>
      <c r="N15" s="72" t="s">
        <v>29</v>
      </c>
      <c r="O15" s="64" t="s">
        <v>34</v>
      </c>
      <c r="P15" s="26" t="s">
        <v>27</v>
      </c>
      <c r="Q15" s="72" t="s">
        <v>29</v>
      </c>
      <c r="R15" s="63" t="s">
        <v>34</v>
      </c>
      <c r="S15" s="112" t="s">
        <v>45</v>
      </c>
      <c r="T15" s="65" t="s">
        <v>43</v>
      </c>
      <c r="U15" s="66" t="s">
        <v>45</v>
      </c>
      <c r="V15" s="65" t="s">
        <v>43</v>
      </c>
      <c r="W15" s="112" t="s">
        <v>45</v>
      </c>
      <c r="X15" s="65" t="s">
        <v>43</v>
      </c>
      <c r="Y15" s="112" t="s">
        <v>45</v>
      </c>
      <c r="Z15" s="65" t="s">
        <v>43</v>
      </c>
    </row>
    <row r="16" spans="1:26" ht="39.75" customHeight="1">
      <c r="A16" s="19" t="s">
        <v>30</v>
      </c>
      <c r="B16" s="20"/>
      <c r="C16" s="27">
        <v>1</v>
      </c>
      <c r="D16" s="73">
        <v>1</v>
      </c>
      <c r="E16" s="20">
        <v>1</v>
      </c>
      <c r="F16" s="27">
        <v>2</v>
      </c>
      <c r="G16" s="73">
        <v>2</v>
      </c>
      <c r="H16" s="67">
        <v>2</v>
      </c>
      <c r="I16" s="16">
        <v>3</v>
      </c>
      <c r="J16" s="109">
        <v>3</v>
      </c>
      <c r="K16" s="66">
        <v>3</v>
      </c>
      <c r="L16" s="65" t="s">
        <v>44</v>
      </c>
      <c r="M16" s="21">
        <v>4</v>
      </c>
      <c r="N16" s="73">
        <v>4</v>
      </c>
      <c r="O16" s="67">
        <v>4</v>
      </c>
      <c r="P16" s="27">
        <v>5</v>
      </c>
      <c r="Q16" s="73">
        <v>5</v>
      </c>
      <c r="R16" s="67">
        <v>5</v>
      </c>
      <c r="S16" s="169" t="s">
        <v>51</v>
      </c>
      <c r="T16" s="166" t="s">
        <v>51</v>
      </c>
      <c r="U16" s="169" t="s">
        <v>50</v>
      </c>
      <c r="V16" s="166" t="s">
        <v>50</v>
      </c>
      <c r="W16" s="169" t="s">
        <v>49</v>
      </c>
      <c r="X16" s="166" t="s">
        <v>49</v>
      </c>
      <c r="Y16" s="170" t="s">
        <v>53</v>
      </c>
      <c r="Z16" s="166" t="s">
        <v>53</v>
      </c>
    </row>
    <row r="17" spans="1:26" ht="12.75">
      <c r="A17" s="22">
        <f>$B$5</f>
        <v>0.01</v>
      </c>
      <c r="B17" s="38">
        <f aca="true" t="shared" si="0" ref="B17:B52">A17-1</f>
        <v>-0.99</v>
      </c>
      <c r="C17" s="28">
        <f>Parameters!$E$9*$A17</f>
        <v>20</v>
      </c>
      <c r="D17" s="99">
        <f>HLOOKUP(1,Road_Class,2)/(1+0.25*HLOOKUP(1,Road_Class,2)*HLOOKUP(1,Road_Class,3)*($B17+SQRT($B17^2+HLOOKUP(1,Road_Class,6)*$A17/(HLOOKUP(1,Road_Class,5)*HLOOKUP(1,Road_Class,3)))))</f>
        <v>119.9927277208914</v>
      </c>
      <c r="E17" s="84">
        <f aca="true" t="shared" si="1" ref="E17:E52">3600/D17</f>
        <v>30.001818179963085</v>
      </c>
      <c r="F17" s="28">
        <f>Parameters!$F$9*$A17</f>
        <v>18</v>
      </c>
      <c r="G17" s="83">
        <f>HLOOKUP(2,Road_Class,2)/(1+0.25*HLOOKUP(2,Road_Class,2)*HLOOKUP(2,Road_Class,3)*($B17+SQRT($B17^2+HLOOKUP(2,Road_Class,6)*$A17/(HLOOKUP(2,Road_Class,5)*HLOOKUP(2,Road_Class,3)))))</f>
        <v>99.98877794037793</v>
      </c>
      <c r="H17" s="84">
        <f aca="true" t="shared" si="2" ref="H17:H52">3600/G17</f>
        <v>36.00404039487947</v>
      </c>
      <c r="I17" s="28">
        <f>Parameters!$G$9*$A17</f>
        <v>12</v>
      </c>
      <c r="J17" s="83">
        <f>HLOOKUP(3,Road_Class,2)/(1+0.25*HLOOKUP(3,Road_Class,2)*HLOOKUP(3,Road_Class,3)*($B17+SQRT($B17^2+HLOOKUP(3,Road_Class,6)*$A17/(HLOOKUP(3,Road_Class,5)*HLOOKUP(3,Road_Class,3)))))</f>
        <v>79.97845712777934</v>
      </c>
      <c r="K17" s="84">
        <f aca="true" t="shared" si="3" ref="K17:K52">3600/J17</f>
        <v>45.01212112967347</v>
      </c>
      <c r="L17" s="68">
        <f>K17/(3600*Parameters!$G$12)</f>
        <v>1.0002693584371882</v>
      </c>
      <c r="M17" s="28">
        <f>Parameters!$H$9*$A17</f>
        <v>9</v>
      </c>
      <c r="N17" s="83">
        <f>HLOOKUP(4,Road_Class,2)/(1+0.25*HLOOKUP(4,Road_Class,2)*HLOOKUP(4,Road_Class,3)*($B17+SQRT($B17^2+HLOOKUP(4,Road_Class,4)*$A17/(HLOOKUP(4,Road_Class,5)*HLOOKUP(4,Road_Class,3)))))</f>
        <v>59.96769475714037</v>
      </c>
      <c r="O17" s="84">
        <f aca="true" t="shared" si="4" ref="O17:O52">3600/N17</f>
        <v>60.0323226460418</v>
      </c>
      <c r="P17" s="28">
        <f>Parameters!$I$9*$A17</f>
        <v>6</v>
      </c>
      <c r="Q17" s="83">
        <f>HLOOKUP(5,Road_Class,2)/(1+0.25*HLOOKUP(5,Road_Class,2)*HLOOKUP(5,Road_Class,3)*($B17+SQRT($B17^2+HLOOKUP(5,Road_Class,6)*$A17/(HLOOKUP(5,Road_Class,5)*HLOOKUP(5,Road_Class,3)))))</f>
        <v>39.9569510820067</v>
      </c>
      <c r="R17" s="106">
        <f aca="true" t="shared" si="5" ref="R17:R52">3600/Q17</f>
        <v>90.09696442081993</v>
      </c>
      <c r="S17" s="84">
        <f>3600*Parameters!$J$12*(1+0.25*Parameters!$J$18*(B17+(B17^2+8*Parameters!$J$13*A17/(Parameters!$J$9*Parameters!$J$12*Parameters!$J$18))^0.5))</f>
        <v>45.01818163267582</v>
      </c>
      <c r="T17" s="106">
        <f>S17/(3600*Parameters!$J$12)</f>
        <v>1.0004040362816848</v>
      </c>
      <c r="U17" s="171">
        <f>3600*Parameters!$J$12*(1+0.25*Parameters!$J$18*(B17+(B17^2+8*Parameters!$J$13*' Model'!A17/Parameters!$J$18)^0.5))</f>
        <v>45.181799634620006</v>
      </c>
      <c r="V17" s="172">
        <f>U17/(3600*Parameters!$J$12)</f>
        <v>1.0040399918804446</v>
      </c>
      <c r="W17" s="125">
        <f>3600*Parameters!$J$12*(1+Parameters!$J$13*' Model'!A17/(1-' Model'!A17))</f>
        <v>45.18181818181818</v>
      </c>
      <c r="X17" s="106">
        <f>W17/(3600*Parameters!$J$12)</f>
        <v>1.004040404040404</v>
      </c>
      <c r="Y17" s="125">
        <f>IF(A17&lt;$Z$10,3600*Parameters!$J$12*(1+Parameters!$J$13*' Model'!A17/(1-' Model'!A17)),3600*Parameters!$J$12*(1+Parameters!$J$13*$Z$10/(1-$Z$10)+Parameters!$J$13*(A17-$Z$10)/(1-$Z$10)^2))</f>
        <v>45.18181818181818</v>
      </c>
      <c r="Z17" s="106">
        <f>Y17/(3600*Parameters!$J$12)</f>
        <v>1.004040404040404</v>
      </c>
    </row>
    <row r="18" spans="1:26" ht="12.75">
      <c r="A18" s="22">
        <f>$B$6</f>
        <v>0.25</v>
      </c>
      <c r="B18" s="38">
        <f t="shared" si="0"/>
        <v>-0.75</v>
      </c>
      <c r="C18" s="28">
        <f>Parameters!$E$9*$A18</f>
        <v>500</v>
      </c>
      <c r="D18" s="74">
        <f aca="true" t="shared" si="6" ref="D18:D52">HLOOKUP(1,Road_Class,2)/(1+0.25*HLOOKUP(1,Road_Class,2)*HLOOKUP(1,Road_Class,3)*($B18+SQRT($B18^2+HLOOKUP(1,Road_Class,6)*$A18/(HLOOKUP(1,Road_Class,5)*HLOOKUP(1,Road_Class,3)))))</f>
        <v>119.76048966510062</v>
      </c>
      <c r="E18" s="84">
        <f t="shared" si="1"/>
        <v>30.059997333570315</v>
      </c>
      <c r="F18" s="28">
        <f>Parameters!$F$9*$A18</f>
        <v>450</v>
      </c>
      <c r="G18" s="77">
        <f aca="true" t="shared" si="7" ref="G18:G52">HLOOKUP(2,Road_Class,2)/(1+0.25*HLOOKUP(2,Road_Class,2)*HLOOKUP(2,Road_Class,3)*($B18+SQRT($B18^2+HLOOKUP(2,Road_Class,6)*$A18/(HLOOKUP(2,Road_Class,5)*HLOOKUP(2,Road_Class,3)))))</f>
        <v>99.63103261313196</v>
      </c>
      <c r="H18" s="84">
        <f t="shared" si="2"/>
        <v>36.13332016720961</v>
      </c>
      <c r="I18" s="28">
        <f>Parameters!$G$9*$A18</f>
        <v>300</v>
      </c>
      <c r="J18" s="77">
        <f aca="true" t="shared" si="8" ref="J18:J52">HLOOKUP(3,Road_Class,2)/(1+0.25*HLOOKUP(3,Road_Class,2)*HLOOKUP(3,Road_Class,3)*($B18+SQRT($B18^2+HLOOKUP(3,Road_Class,6)*$A18/(HLOOKUP(3,Road_Class,5)*HLOOKUP(3,Road_Class,3)))))</f>
        <v>79.29536106616024</v>
      </c>
      <c r="K18" s="84">
        <f t="shared" si="3"/>
        <v>45.39988155166269</v>
      </c>
      <c r="L18" s="68">
        <f>K18/(3600*Parameters!$G$12)</f>
        <v>1.0088862567036152</v>
      </c>
      <c r="M18" s="28">
        <f>Parameters!$H$9*$A18</f>
        <v>225</v>
      </c>
      <c r="N18" s="77">
        <f aca="true" t="shared" si="9" ref="N18:N52">HLOOKUP(4,Road_Class,2)/(1+0.25*HLOOKUP(4,Road_Class,2)*HLOOKUP(4,Road_Class,3)*($B18+SQRT($B18^2+HLOOKUP(4,Road_Class,4)*$A18/(HLOOKUP(4,Road_Class,5)*HLOOKUP(4,Road_Class,3)))))</f>
        <v>58.95277740627932</v>
      </c>
      <c r="O18" s="84">
        <f t="shared" si="4"/>
        <v>61.0658251975173</v>
      </c>
      <c r="P18" s="28">
        <f>Parameters!$I$9*$A18</f>
        <v>150</v>
      </c>
      <c r="Q18" s="77">
        <f aca="true" t="shared" si="10" ref="Q18:Q52">HLOOKUP(5,Road_Class,2)/(1+0.25*HLOOKUP(5,Road_Class,2)*HLOOKUP(5,Road_Class,3)*($B18+SQRT($B18^2+HLOOKUP(5,Road_Class,6)*$A18/(HLOOKUP(5,Road_Class,5)*HLOOKUP(5,Road_Class,3)))))</f>
        <v>38.62973854931264</v>
      </c>
      <c r="R18" s="106">
        <f t="shared" si="5"/>
        <v>93.19245056252281</v>
      </c>
      <c r="S18" s="84">
        <f>3600*Parameters!$J$12*(1+0.25*Parameters!$J$18*(B18+(B18^2+8*Parameters!$J$13*A18/(Parameters!$J$9*Parameters!$J$12*Parameters!$J$18))^0.5))</f>
        <v>45.59973357010728</v>
      </c>
      <c r="T18" s="106">
        <f>S18/(3600*Parameters!$J$12)</f>
        <v>1.0133274126690508</v>
      </c>
      <c r="U18" s="173">
        <f>3600*Parameters!$J$12*(1+0.25*Parameters!$J$18*(B18+(B18^2+8*Parameters!$J$13*' Model'!A18/Parameters!$J$18)^0.5))</f>
        <v>50.97356776897</v>
      </c>
      <c r="V18" s="106">
        <f>U18/(3600*Parameters!$J$12)</f>
        <v>1.1327459504215556</v>
      </c>
      <c r="W18" s="125">
        <f>3600*Parameters!$J$12*(1+Parameters!$J$13*' Model'!A18/(1-' Model'!A18))</f>
        <v>51</v>
      </c>
      <c r="X18" s="106">
        <f>W18/(3600*Parameters!$J$12)</f>
        <v>1.1333333333333333</v>
      </c>
      <c r="Y18" s="125">
        <f>IF(A18&lt;$Z$10,3600*Parameters!$J$12*(1+Parameters!$J$13*' Model'!A18/(1-' Model'!A18)),3600*Parameters!$J$12*(1+Parameters!$J$13*$Z$10/(1-$Z$10)+Parameters!$J$13*(A18-$Z$10)/(1-$Z$10)^2))</f>
        <v>51</v>
      </c>
      <c r="Z18" s="106">
        <f>Y18/(3600*Parameters!$J$12)</f>
        <v>1.1333333333333333</v>
      </c>
    </row>
    <row r="19" spans="1:26" ht="12.75">
      <c r="A19" s="22">
        <f>A18+$B$7</f>
        <v>0.3</v>
      </c>
      <c r="B19" s="38">
        <f t="shared" si="0"/>
        <v>-0.7</v>
      </c>
      <c r="C19" s="28">
        <f>Parameters!$E$9*$A19</f>
        <v>600</v>
      </c>
      <c r="D19" s="74">
        <f t="shared" si="6"/>
        <v>119.69223879874384</v>
      </c>
      <c r="E19" s="84">
        <f t="shared" si="1"/>
        <v>30.077138134688994</v>
      </c>
      <c r="F19" s="28">
        <f>Parameters!$F$9*$A19</f>
        <v>540</v>
      </c>
      <c r="G19" s="77">
        <f t="shared" si="7"/>
        <v>99.52613050846803</v>
      </c>
      <c r="H19" s="84">
        <f t="shared" si="2"/>
        <v>36.17140525415785</v>
      </c>
      <c r="I19" s="28">
        <f>Parameters!$G$9*$A19</f>
        <v>360</v>
      </c>
      <c r="J19" s="77">
        <f t="shared" si="8"/>
        <v>79.09640969402513</v>
      </c>
      <c r="K19" s="84">
        <f t="shared" si="3"/>
        <v>45.51407597293181</v>
      </c>
      <c r="L19" s="68">
        <f>K19/(3600*Parameters!$G$12)</f>
        <v>1.011423910509596</v>
      </c>
      <c r="M19" s="28">
        <f>Parameters!$H$9*$A19</f>
        <v>270</v>
      </c>
      <c r="N19" s="77">
        <f t="shared" si="9"/>
        <v>58.66064155765052</v>
      </c>
      <c r="O19" s="84">
        <f t="shared" si="4"/>
        <v>61.369939100682885</v>
      </c>
      <c r="P19" s="28">
        <f>Parameters!$I$9*$A19</f>
        <v>180</v>
      </c>
      <c r="Q19" s="77">
        <f t="shared" si="10"/>
        <v>38.25679173467279</v>
      </c>
      <c r="R19" s="106">
        <f t="shared" si="5"/>
        <v>94.1009383371073</v>
      </c>
      <c r="S19" s="84">
        <f>3600*Parameters!$J$12*(1+0.25*Parameters!$J$18*(B19+(B19^2+8*Parameters!$J$13*A19/(Parameters!$J$9*Parameters!$J$12*Parameters!$J$18))^0.5))</f>
        <v>45.770956845668344</v>
      </c>
      <c r="T19" s="106">
        <f>S19/(3600*Parameters!$J$12)</f>
        <v>1.0171323743481855</v>
      </c>
      <c r="U19" s="173">
        <f>3600*Parameters!$J$12*(1+0.25*Parameters!$J$18*(B19+(B19^2+8*Parameters!$J$13*' Model'!A19/Parameters!$J$18)^0.5))</f>
        <v>52.66762502106057</v>
      </c>
      <c r="V19" s="106">
        <f>U19/(3600*Parameters!$J$12)</f>
        <v>1.1703916671346795</v>
      </c>
      <c r="W19" s="125">
        <f>3600*Parameters!$J$12*(1+Parameters!$J$13*' Model'!A19/(1-' Model'!A19))</f>
        <v>52.714285714285715</v>
      </c>
      <c r="X19" s="106">
        <f>W19/(3600*Parameters!$J$12)</f>
        <v>1.1714285714285715</v>
      </c>
      <c r="Y19" s="125">
        <f>IF(A19&lt;$Z$10,3600*Parameters!$J$12*(1+Parameters!$J$13*' Model'!A19/(1-' Model'!A19)),3600*Parameters!$J$12*(1+Parameters!$J$13*$Z$10/(1-$Z$10)+Parameters!$J$13*(A19-$Z$10)/(1-$Z$10)^2))</f>
        <v>52.714285714285715</v>
      </c>
      <c r="Z19" s="106">
        <f>Y19/(3600*Parameters!$J$12)</f>
        <v>1.1714285714285715</v>
      </c>
    </row>
    <row r="20" spans="1:26" ht="12.75">
      <c r="A20" s="22">
        <f aca="true" t="shared" si="11" ref="A20:A32">A19+$B$7</f>
        <v>0.35</v>
      </c>
      <c r="B20" s="38">
        <f t="shared" si="0"/>
        <v>-0.65</v>
      </c>
      <c r="C20" s="28">
        <f>Parameters!$E$9*$A20</f>
        <v>700</v>
      </c>
      <c r="D20" s="74">
        <f t="shared" si="6"/>
        <v>119.61358810776098</v>
      </c>
      <c r="E20" s="84">
        <f t="shared" si="1"/>
        <v>30.096915049122405</v>
      </c>
      <c r="F20" s="28">
        <f>Parameters!$F$9*$A20</f>
        <v>630</v>
      </c>
      <c r="G20" s="77">
        <f t="shared" si="7"/>
        <v>99.40537642243184</v>
      </c>
      <c r="H20" s="84">
        <f t="shared" si="2"/>
        <v>36.21534497994842</v>
      </c>
      <c r="I20" s="28">
        <f>Parameters!$G$9*$A20</f>
        <v>420</v>
      </c>
      <c r="J20" s="77">
        <f t="shared" si="8"/>
        <v>78.86815886421545</v>
      </c>
      <c r="K20" s="84">
        <f t="shared" si="3"/>
        <v>45.64579738951424</v>
      </c>
      <c r="L20" s="68">
        <f>K20/(3600*Parameters!$G$12)</f>
        <v>1.0143510531003166</v>
      </c>
      <c r="M20" s="28">
        <f>Parameters!$H$9*$A20</f>
        <v>315</v>
      </c>
      <c r="N20" s="77">
        <f t="shared" si="9"/>
        <v>58.32741588500638</v>
      </c>
      <c r="O20" s="84">
        <f t="shared" si="4"/>
        <v>61.72054676822078</v>
      </c>
      <c r="P20" s="28">
        <f>Parameters!$I$9*$A20</f>
        <v>210</v>
      </c>
      <c r="Q20" s="77">
        <f t="shared" si="10"/>
        <v>37.83635257874138</v>
      </c>
      <c r="R20" s="106">
        <f t="shared" si="5"/>
        <v>95.14659195830322</v>
      </c>
      <c r="S20" s="84">
        <f>3600*Parameters!$J$12*(1+0.25*Parameters!$J$18*(B20+(B20^2+8*Parameters!$J$13*A20/(Parameters!$J$9*Parameters!$J$12*Parameters!$J$18))^0.5))</f>
        <v>45.96842918368903</v>
      </c>
      <c r="T20" s="106">
        <f>S20/(3600*Parameters!$J$12)</f>
        <v>1.021520648526423</v>
      </c>
      <c r="U20" s="173">
        <f>3600*Parameters!$J$12*(1+0.25*Parameters!$J$18*(B20+(B20^2+8*Parameters!$J$13*' Model'!A20/Parameters!$J$18)^0.5))</f>
        <v>54.613319729721525</v>
      </c>
      <c r="V20" s="106">
        <f>U20/(3600*Parameters!$J$12)</f>
        <v>1.213629327327145</v>
      </c>
      <c r="W20" s="125">
        <f>3600*Parameters!$J$12*(1+Parameters!$J$13*' Model'!A20/(1-' Model'!A20))</f>
        <v>54.692307692307686</v>
      </c>
      <c r="X20" s="106">
        <f>W20/(3600*Parameters!$J$12)</f>
        <v>1.2153846153846153</v>
      </c>
      <c r="Y20" s="125">
        <f>IF(A20&lt;$Z$10,3600*Parameters!$J$12*(1+Parameters!$J$13*' Model'!A20/(1-' Model'!A20)),3600*Parameters!$J$12*(1+Parameters!$J$13*$Z$10/(1-$Z$10)+Parameters!$J$13*(A20-$Z$10)/(1-$Z$10)^2))</f>
        <v>54.692307692307686</v>
      </c>
      <c r="Z20" s="106">
        <f>Y20/(3600*Parameters!$J$12)</f>
        <v>1.2153846153846153</v>
      </c>
    </row>
    <row r="21" spans="1:26" ht="12.75">
      <c r="A21" s="22">
        <f t="shared" si="11"/>
        <v>0.39999999999999997</v>
      </c>
      <c r="B21" s="38">
        <f t="shared" si="0"/>
        <v>-0.6000000000000001</v>
      </c>
      <c r="C21" s="28">
        <f>Parameters!$E$9*$A21</f>
        <v>799.9999999999999</v>
      </c>
      <c r="D21" s="74">
        <f t="shared" si="6"/>
        <v>119.52196524807987</v>
      </c>
      <c r="E21" s="84">
        <f t="shared" si="1"/>
        <v>30.11998666962878</v>
      </c>
      <c r="F21" s="28">
        <f>Parameters!$F$9*$A21</f>
        <v>719.9999999999999</v>
      </c>
      <c r="G21" s="77">
        <f t="shared" si="7"/>
        <v>99.2648860128841</v>
      </c>
      <c r="H21" s="84">
        <f t="shared" si="2"/>
        <v>36.266600855540574</v>
      </c>
      <c r="I21" s="28">
        <f>Parameters!$G$9*$A21</f>
        <v>479.99999999999994</v>
      </c>
      <c r="J21" s="77">
        <f t="shared" si="8"/>
        <v>78.60363561249852</v>
      </c>
      <c r="K21" s="84">
        <f t="shared" si="3"/>
        <v>45.79940828369998</v>
      </c>
      <c r="L21" s="68">
        <f>K21/(3600*Parameters!$G$12)</f>
        <v>1.0177646285266664</v>
      </c>
      <c r="M21" s="28">
        <f>Parameters!$H$9*$A21</f>
        <v>359.99999999999994</v>
      </c>
      <c r="N21" s="77">
        <f t="shared" si="9"/>
        <v>57.943828566194654</v>
      </c>
      <c r="O21" s="84">
        <f t="shared" si="4"/>
        <v>62.12913590767278</v>
      </c>
      <c r="P21" s="28">
        <f>Parameters!$I$9*$A21</f>
        <v>239.99999999999997</v>
      </c>
      <c r="Q21" s="77">
        <f t="shared" si="10"/>
        <v>37.358924522532675</v>
      </c>
      <c r="R21" s="106">
        <f t="shared" si="5"/>
        <v>96.36251701594608</v>
      </c>
      <c r="S21" s="84">
        <f>3600*Parameters!$J$12*(1+0.25*Parameters!$J$18*(B21+(B21^2+8*Parameters!$J$13*A21/(Parameters!$J$9*Parameters!$J$12*Parameters!$J$18))^0.5))</f>
        <v>46.19866962142466</v>
      </c>
      <c r="T21" s="106">
        <f>S21/(3600*Parameters!$J$12)</f>
        <v>1.0266371026983259</v>
      </c>
      <c r="U21" s="173">
        <f>3600*Parameters!$J$12*(1+0.25*Parameters!$J$18*(B21+(B21^2+8*Parameters!$J$13*' Model'!A21/Parameters!$J$18)^0.5))</f>
        <v>56.869549803212074</v>
      </c>
      <c r="V21" s="106">
        <f>U21/(3600*Parameters!$J$12)</f>
        <v>1.2637677734047128</v>
      </c>
      <c r="W21" s="125">
        <f>3600*Parameters!$J$12*(1+Parameters!$J$13*' Model'!A21/(1-' Model'!A21))</f>
        <v>57</v>
      </c>
      <c r="X21" s="106">
        <f>W21/(3600*Parameters!$J$12)</f>
        <v>1.2666666666666666</v>
      </c>
      <c r="Y21" s="125">
        <f>IF(A21&lt;$Z$10,3600*Parameters!$J$12*(1+Parameters!$J$13*' Model'!A21/(1-' Model'!A21)),3600*Parameters!$J$12*(1+Parameters!$J$13*$Z$10/(1-$Z$10)+Parameters!$J$13*(A21-$Z$10)/(1-$Z$10)^2))</f>
        <v>57</v>
      </c>
      <c r="Z21" s="106">
        <f>Y21/(3600*Parameters!$J$12)</f>
        <v>1.2666666666666666</v>
      </c>
    </row>
    <row r="22" spans="1:26" ht="12.75">
      <c r="A22" s="22">
        <f t="shared" si="11"/>
        <v>0.44999999999999996</v>
      </c>
      <c r="B22" s="38">
        <f t="shared" si="0"/>
        <v>-0.55</v>
      </c>
      <c r="C22" s="28">
        <f>Parameters!$E$9*$A22</f>
        <v>899.9999999999999</v>
      </c>
      <c r="D22" s="74">
        <f t="shared" si="6"/>
        <v>119.4138736179901</v>
      </c>
      <c r="E22" s="84">
        <f t="shared" si="1"/>
        <v>30.147250825448875</v>
      </c>
      <c r="F22" s="28">
        <f>Parameters!$F$9*$A22</f>
        <v>809.9999999999999</v>
      </c>
      <c r="G22" s="77">
        <f t="shared" si="7"/>
        <v>99.0993940404375</v>
      </c>
      <c r="H22" s="84">
        <f t="shared" si="2"/>
        <v>36.32716460941245</v>
      </c>
      <c r="I22" s="28">
        <f>Parameters!$G$9*$A22</f>
        <v>540</v>
      </c>
      <c r="J22" s="77">
        <f t="shared" si="8"/>
        <v>78.29346959688607</v>
      </c>
      <c r="K22" s="84">
        <f t="shared" si="3"/>
        <v>45.98084640437472</v>
      </c>
      <c r="L22" s="68">
        <f>K22/(3600*Parameters!$G$12)</f>
        <v>1.0217965867638825</v>
      </c>
      <c r="M22" s="28">
        <f>Parameters!$H$9*$A22</f>
        <v>404.99999999999994</v>
      </c>
      <c r="N22" s="77">
        <f t="shared" si="9"/>
        <v>57.49761369198816</v>
      </c>
      <c r="O22" s="84">
        <f t="shared" si="4"/>
        <v>62.61129408404704</v>
      </c>
      <c r="P22" s="28">
        <f>Parameters!$I$9*$A22</f>
        <v>270</v>
      </c>
      <c r="Q22" s="77">
        <f t="shared" si="10"/>
        <v>36.812376238632744</v>
      </c>
      <c r="R22" s="106">
        <f t="shared" si="5"/>
        <v>97.79319804468315</v>
      </c>
      <c r="S22" s="84">
        <f>3600*Parameters!$J$12*(1+0.25*Parameters!$J$18*(B22+(B22^2+8*Parameters!$J$13*A22/(Parameters!$J$9*Parameters!$J$12*Parameters!$J$18))^0.5))</f>
        <v>46.47054293281085</v>
      </c>
      <c r="T22" s="106">
        <f>S22/(3600*Parameters!$J$12)</f>
        <v>1.032678731840241</v>
      </c>
      <c r="U22" s="173">
        <f>3600*Parameters!$J$12*(1+0.25*Parameters!$J$18*(B22+(B22^2+8*Parameters!$J$13*' Model'!A22/Parameters!$J$18)^0.5))</f>
        <v>59.51447476985379</v>
      </c>
      <c r="V22" s="106">
        <f>U22/(3600*Parameters!$J$12)</f>
        <v>1.3225438837745287</v>
      </c>
      <c r="W22" s="125">
        <f>3600*Parameters!$J$12*(1+Parameters!$J$13*' Model'!A22/(1-' Model'!A22))</f>
        <v>59.72727272727272</v>
      </c>
      <c r="X22" s="106">
        <f>W22/(3600*Parameters!$J$12)</f>
        <v>1.3272727272727272</v>
      </c>
      <c r="Y22" s="125">
        <f>IF(A22&lt;$Z$10,3600*Parameters!$J$12*(1+Parameters!$J$13*' Model'!A22/(1-' Model'!A22)),3600*Parameters!$J$12*(1+Parameters!$J$13*$Z$10/(1-$Z$10)+Parameters!$J$13*(A22-$Z$10)/(1-$Z$10)^2))</f>
        <v>59.72727272727272</v>
      </c>
      <c r="Z22" s="106">
        <f>Y22/(3600*Parameters!$J$12)</f>
        <v>1.3272727272727272</v>
      </c>
    </row>
    <row r="23" spans="1:26" ht="12.75">
      <c r="A23" s="22">
        <f t="shared" si="11"/>
        <v>0.49999999999999994</v>
      </c>
      <c r="B23" s="38">
        <f t="shared" si="0"/>
        <v>-0.5</v>
      </c>
      <c r="C23" s="28">
        <f>Parameters!$E$9*$A23</f>
        <v>999.9999999999999</v>
      </c>
      <c r="D23" s="74">
        <f t="shared" si="6"/>
        <v>119.28443646530408</v>
      </c>
      <c r="E23" s="84">
        <f t="shared" si="1"/>
        <v>30.179964014392787</v>
      </c>
      <c r="F23" s="28">
        <f>Parameters!$F$9*$A23</f>
        <v>899.9999999999999</v>
      </c>
      <c r="G23" s="77">
        <f t="shared" si="7"/>
        <v>98.90158150801733</v>
      </c>
      <c r="H23" s="84">
        <f t="shared" si="2"/>
        <v>36.399822380071555</v>
      </c>
      <c r="I23" s="28">
        <f>Parameters!$G$9*$A23</f>
        <v>599.9999999999999</v>
      </c>
      <c r="J23" s="77">
        <f t="shared" si="8"/>
        <v>77.92476944277564</v>
      </c>
      <c r="K23" s="84">
        <f t="shared" si="3"/>
        <v>46.198404252497326</v>
      </c>
      <c r="L23" s="68">
        <f>K23/(3600*Parameters!$G$12)</f>
        <v>1.0266312056110516</v>
      </c>
      <c r="M23" s="28">
        <f>Parameters!$H$9*$A23</f>
        <v>449.99999999999994</v>
      </c>
      <c r="N23" s="77">
        <f t="shared" si="9"/>
        <v>56.97220962288923</v>
      </c>
      <c r="O23" s="84">
        <f t="shared" si="4"/>
        <v>63.188702418760656</v>
      </c>
      <c r="P23" s="28">
        <f>Parameters!$I$9*$A23</f>
        <v>299.99999999999994</v>
      </c>
      <c r="Q23" s="77">
        <f t="shared" si="10"/>
        <v>36.18100344216774</v>
      </c>
      <c r="R23" s="106">
        <f t="shared" si="5"/>
        <v>99.49972796509897</v>
      </c>
      <c r="S23" s="84">
        <f>3600*Parameters!$J$12*(1+0.25*Parameters!$J$18*(B23+(B23^2+8*Parameters!$J$13*A23/(Parameters!$J$9*Parameters!$J$12*Parameters!$J$18))^0.5))</f>
        <v>46.796414328400765</v>
      </c>
      <c r="T23" s="106">
        <f>S23/(3600*Parameters!$J$12)</f>
        <v>1.0399203184089059</v>
      </c>
      <c r="U23" s="173">
        <f>3600*Parameters!$J$12*(1+0.25*Parameters!$J$18*(B23+(B23^2+8*Parameters!$J$13*' Model'!A23/Parameters!$J$18)^0.5))</f>
        <v>62.653718043596925</v>
      </c>
      <c r="V23" s="106">
        <f>U23/(3600*Parameters!$J$12)</f>
        <v>1.392304845413265</v>
      </c>
      <c r="W23" s="125">
        <f>3600*Parameters!$J$12*(1+Parameters!$J$13*' Model'!A23/(1-' Model'!A23))</f>
        <v>62.99999999999999</v>
      </c>
      <c r="X23" s="106">
        <f>W23/(3600*Parameters!$J$12)</f>
        <v>1.4</v>
      </c>
      <c r="Y23" s="125">
        <f>IF(A23&lt;$Z$10,3600*Parameters!$J$12*(1+Parameters!$J$13*' Model'!A23/(1-' Model'!A23)),3600*Parameters!$J$12*(1+Parameters!$J$13*$Z$10/(1-$Z$10)+Parameters!$J$13*(A23-$Z$10)/(1-$Z$10)^2))</f>
        <v>62.99999999999999</v>
      </c>
      <c r="Z23" s="106">
        <f>Y23/(3600*Parameters!$J$12)</f>
        <v>1.4</v>
      </c>
    </row>
    <row r="24" spans="1:26" ht="12.75">
      <c r="A24" s="22">
        <f t="shared" si="11"/>
        <v>0.5499999999999999</v>
      </c>
      <c r="B24" s="38">
        <f t="shared" si="0"/>
        <v>-0.45000000000000007</v>
      </c>
      <c r="C24" s="28">
        <f>Parameters!$E$9*$A24</f>
        <v>1099.9999999999998</v>
      </c>
      <c r="D24" s="74">
        <f t="shared" si="6"/>
        <v>119.12664177102836</v>
      </c>
      <c r="E24" s="84">
        <f t="shared" si="1"/>
        <v>30.219940279350016</v>
      </c>
      <c r="F24" s="28">
        <f>Parameters!$F$9*$A24</f>
        <v>989.9999999999999</v>
      </c>
      <c r="G24" s="77">
        <f t="shared" si="7"/>
        <v>98.66096740988269</v>
      </c>
      <c r="H24" s="84">
        <f t="shared" si="2"/>
        <v>36.488594167579535</v>
      </c>
      <c r="I24" s="28">
        <f>Parameters!$G$9*$A24</f>
        <v>659.9999999999999</v>
      </c>
      <c r="J24" s="77">
        <f t="shared" si="8"/>
        <v>77.4793045790189</v>
      </c>
      <c r="K24" s="84">
        <f t="shared" si="3"/>
        <v>46.4640205479447</v>
      </c>
      <c r="L24" s="68">
        <f>K24/(3600*Parameters!$G$12)</f>
        <v>1.0325337899543265</v>
      </c>
      <c r="M24" s="28">
        <f>Parameters!$H$9*$A24</f>
        <v>494.99999999999994</v>
      </c>
      <c r="N24" s="77">
        <f t="shared" si="9"/>
        <v>56.34472394512975</v>
      </c>
      <c r="O24" s="84">
        <f t="shared" si="4"/>
        <v>63.89240638583645</v>
      </c>
      <c r="P24" s="28">
        <f>Parameters!$I$9*$A24</f>
        <v>329.99999999999994</v>
      </c>
      <c r="Q24" s="77">
        <f t="shared" si="10"/>
        <v>35.44419194186028</v>
      </c>
      <c r="R24" s="106">
        <f t="shared" si="5"/>
        <v>101.56812167999603</v>
      </c>
      <c r="S24" s="84">
        <f>3600*Parameters!$J$12*(1+0.25*Parameters!$J$18*(B24+(B24^2+8*Parameters!$J$13*A24/(Parameters!$J$9*Parameters!$J$12*Parameters!$J$18))^0.5))</f>
        <v>47.19405693109033</v>
      </c>
      <c r="T24" s="106">
        <f>S24/(3600*Parameters!$J$12)</f>
        <v>1.0487568206908962</v>
      </c>
      <c r="U24" s="173">
        <f>3600*Parameters!$J$12*(1+0.25*Parameters!$J$18*(B24+(B24^2+8*Parameters!$J$13*' Model'!A24/Parameters!$J$18)^0.5))</f>
        <v>66.4328786573568</v>
      </c>
      <c r="V24" s="106">
        <f>U24/(3600*Parameters!$J$12)</f>
        <v>1.4762861923857065</v>
      </c>
      <c r="W24" s="125">
        <f>3600*Parameters!$J$12*(1+Parameters!$J$13*' Model'!A24/(1-' Model'!A24))</f>
        <v>66.99999999999999</v>
      </c>
      <c r="X24" s="106">
        <f>W24/(3600*Parameters!$J$12)</f>
        <v>1.4888888888888885</v>
      </c>
      <c r="Y24" s="125">
        <f>IF(A24&lt;$Z$10,3600*Parameters!$J$12*(1+Parameters!$J$13*' Model'!A24/(1-' Model'!A24)),3600*Parameters!$J$12*(1+Parameters!$J$13*$Z$10/(1-$Z$10)+Parameters!$J$13*(A24-$Z$10)/(1-$Z$10)^2))</f>
        <v>66.99999999999999</v>
      </c>
      <c r="Z24" s="106">
        <f>Y24/(3600*Parameters!$J$12)</f>
        <v>1.4888888888888885</v>
      </c>
    </row>
    <row r="25" spans="1:26" ht="12.75">
      <c r="A25" s="22">
        <f t="shared" si="11"/>
        <v>0.6</v>
      </c>
      <c r="B25" s="38">
        <f t="shared" si="0"/>
        <v>-0.4</v>
      </c>
      <c r="C25" s="28">
        <f>Parameters!$E$9*$A25</f>
        <v>1200</v>
      </c>
      <c r="D25" s="74">
        <f t="shared" si="6"/>
        <v>118.93003081079704</v>
      </c>
      <c r="E25" s="84">
        <f t="shared" si="1"/>
        <v>30.2698988258664</v>
      </c>
      <c r="F25" s="28">
        <f>Parameters!$F$9*$A25</f>
        <v>1080</v>
      </c>
      <c r="G25" s="77">
        <f t="shared" si="7"/>
        <v>98.3619972459197</v>
      </c>
      <c r="H25" s="84">
        <f t="shared" si="2"/>
        <v>36.599500831601276</v>
      </c>
      <c r="I25" s="28">
        <f>Parameters!$G$9*$A25</f>
        <v>720</v>
      </c>
      <c r="J25" s="77">
        <f t="shared" si="8"/>
        <v>76.93043732427986</v>
      </c>
      <c r="K25" s="84">
        <f t="shared" si="3"/>
        <v>46.795522360352045</v>
      </c>
      <c r="L25" s="68">
        <f>K25/(3600*Parameters!$G$12)</f>
        <v>1.039900496896712</v>
      </c>
      <c r="M25" s="28">
        <f>Parameters!$H$9*$A25</f>
        <v>540</v>
      </c>
      <c r="N25" s="77">
        <f t="shared" si="9"/>
        <v>55.582643786429394</v>
      </c>
      <c r="O25" s="84">
        <f t="shared" si="4"/>
        <v>64.76841968569596</v>
      </c>
      <c r="P25" s="28">
        <f>Parameters!$I$9*$A25</f>
        <v>360</v>
      </c>
      <c r="Q25" s="77">
        <f t="shared" si="10"/>
        <v>34.57450211674059</v>
      </c>
      <c r="R25" s="106">
        <f t="shared" si="5"/>
        <v>104.12297443487755</v>
      </c>
      <c r="S25" s="84">
        <f>3600*Parameters!$J$12*(1+0.25*Parameters!$J$18*(B25+(B25^2+8*Parameters!$J$13*A25/(Parameters!$J$9*Parameters!$J$12*Parameters!$J$18))^0.5))</f>
        <v>47.689950232977935</v>
      </c>
      <c r="T25" s="106">
        <f>S25/(3600*Parameters!$J$12)</f>
        <v>1.059776671843954</v>
      </c>
      <c r="U25" s="173">
        <f>3600*Parameters!$J$12*(1+0.25*Parameters!$J$18*(B25+(B25^2+8*Parameters!$J$13*' Model'!A25/Parameters!$J$18)^0.5))</f>
        <v>71.05699061148992</v>
      </c>
      <c r="V25" s="106">
        <f>U25/(3600*Parameters!$J$12)</f>
        <v>1.5790442358108872</v>
      </c>
      <c r="W25" s="125">
        <f>3600*Parameters!$J$12*(1+Parameters!$J$13*' Model'!A25/(1-' Model'!A25))</f>
        <v>72</v>
      </c>
      <c r="X25" s="106">
        <f>W25/(3600*Parameters!$J$12)</f>
        <v>1.6</v>
      </c>
      <c r="Y25" s="125">
        <f>IF(A25&lt;$Z$10,3600*Parameters!$J$12*(1+Parameters!$J$13*' Model'!A25/(1-' Model'!A25)),3600*Parameters!$J$12*(1+Parameters!$J$13*$Z$10/(1-$Z$10)+Parameters!$J$13*(A25-$Z$10)/(1-$Z$10)^2))</f>
        <v>72</v>
      </c>
      <c r="Z25" s="106">
        <f>Y25/(3600*Parameters!$J$12)</f>
        <v>1.6</v>
      </c>
    </row>
    <row r="26" spans="1:26" ht="12.75">
      <c r="A26" s="22">
        <f t="shared" si="11"/>
        <v>0.65</v>
      </c>
      <c r="B26" s="38">
        <f t="shared" si="0"/>
        <v>-0.35</v>
      </c>
      <c r="C26" s="28">
        <f>Parameters!$E$9*$A26</f>
        <v>1300</v>
      </c>
      <c r="D26" s="74">
        <f t="shared" si="6"/>
        <v>118.67828576182251</v>
      </c>
      <c r="E26" s="84">
        <f t="shared" si="1"/>
        <v>30.334108526178934</v>
      </c>
      <c r="F26" s="28">
        <f>Parameters!$F$9*$A26</f>
        <v>1170</v>
      </c>
      <c r="G26" s="77">
        <f t="shared" si="7"/>
        <v>97.98055737580749</v>
      </c>
      <c r="H26" s="84">
        <f t="shared" si="2"/>
        <v>36.74198327115131</v>
      </c>
      <c r="I26" s="28">
        <f>Parameters!$G$9*$A26</f>
        <v>780</v>
      </c>
      <c r="J26" s="77">
        <f t="shared" si="8"/>
        <v>76.2376817048792</v>
      </c>
      <c r="K26" s="84">
        <f t="shared" si="3"/>
        <v>47.22074333183194</v>
      </c>
      <c r="L26" s="68">
        <f>K26/(3600*Parameters!$G$12)</f>
        <v>1.0493498518184876</v>
      </c>
      <c r="M26" s="28">
        <f>Parameters!$H$9*$A26</f>
        <v>585</v>
      </c>
      <c r="N26" s="77">
        <f t="shared" si="9"/>
        <v>54.638314124221345</v>
      </c>
      <c r="O26" s="84">
        <f t="shared" si="4"/>
        <v>65.88783086929303</v>
      </c>
      <c r="P26" s="28">
        <f>Parameters!$I$9*$A26</f>
        <v>390</v>
      </c>
      <c r="Q26" s="77">
        <f t="shared" si="10"/>
        <v>33.5349409367276</v>
      </c>
      <c r="R26" s="106">
        <f t="shared" si="5"/>
        <v>107.35071836841274</v>
      </c>
      <c r="S26" s="84">
        <f>3600*Parameters!$J$12*(1+0.25*Parameters!$J$18*(B26+(B26^2+8*Parameters!$J$13*A26/(Parameters!$J$9*Parameters!$J$12*Parameters!$J$18))^0.5))</f>
        <v>48.325305308893114</v>
      </c>
      <c r="T26" s="106">
        <f>S26/(3600*Parameters!$J$12)</f>
        <v>1.0738956735309582</v>
      </c>
      <c r="U26" s="173">
        <f>3600*Parameters!$J$12*(1+0.25*Parameters!$J$18*(B26+(B26^2+8*Parameters!$J$13*' Model'!A26/Parameters!$J$18)^0.5))</f>
        <v>76.82127962395847</v>
      </c>
      <c r="V26" s="106">
        <f>U26/(3600*Parameters!$J$12)</f>
        <v>1.7071395471990771</v>
      </c>
      <c r="W26" s="125">
        <f>3600*Parameters!$J$12*(1+Parameters!$J$13*' Model'!A26/(1-' Model'!A26))</f>
        <v>78.42857142857143</v>
      </c>
      <c r="X26" s="106">
        <f>W26/(3600*Parameters!$J$12)</f>
        <v>1.7428571428571429</v>
      </c>
      <c r="Y26" s="125">
        <f>IF(A26&lt;$Z$10,3600*Parameters!$J$12*(1+Parameters!$J$13*' Model'!A26/(1-' Model'!A26)),3600*Parameters!$J$12*(1+Parameters!$J$13*$Z$10/(1-$Z$10)+Parameters!$J$13*(A26-$Z$10)/(1-$Z$10)^2))</f>
        <v>78.42857142857143</v>
      </c>
      <c r="Z26" s="106">
        <f>Y26/(3600*Parameters!$J$12)</f>
        <v>1.7428571428571429</v>
      </c>
    </row>
    <row r="27" spans="1:26" ht="12.75">
      <c r="A27" s="22">
        <f t="shared" si="11"/>
        <v>0.7000000000000001</v>
      </c>
      <c r="B27" s="38">
        <f t="shared" si="0"/>
        <v>-0.29999999999999993</v>
      </c>
      <c r="C27" s="28">
        <f>Parameters!$E$9*$A27</f>
        <v>1400.0000000000002</v>
      </c>
      <c r="D27" s="74">
        <f t="shared" si="6"/>
        <v>118.34446414108412</v>
      </c>
      <c r="E27" s="84">
        <f t="shared" si="1"/>
        <v>30.41967384049555</v>
      </c>
      <c r="F27" s="28">
        <f>Parameters!$F$9*$A27</f>
        <v>1260.0000000000002</v>
      </c>
      <c r="G27" s="77">
        <f t="shared" si="7"/>
        <v>97.4771671268369</v>
      </c>
      <c r="H27" s="84">
        <f t="shared" si="2"/>
        <v>36.93172571701529</v>
      </c>
      <c r="I27" s="28">
        <f>Parameters!$G$9*$A27</f>
        <v>840.0000000000001</v>
      </c>
      <c r="J27" s="77">
        <f t="shared" si="8"/>
        <v>75.33645556111438</v>
      </c>
      <c r="K27" s="84">
        <f t="shared" si="3"/>
        <v>47.78563012006333</v>
      </c>
      <c r="L27" s="68">
        <f>K27/(3600*Parameters!$G$12)</f>
        <v>1.0619028915569628</v>
      </c>
      <c r="M27" s="28">
        <f>Parameters!$H$9*$A27</f>
        <v>630.0000000000001</v>
      </c>
      <c r="N27" s="77">
        <f t="shared" si="9"/>
        <v>53.439274556121646</v>
      </c>
      <c r="O27" s="84">
        <f t="shared" si="4"/>
        <v>67.36618395182927</v>
      </c>
      <c r="P27" s="28">
        <f>Parameters!$I$9*$A27</f>
        <v>420.00000000000006</v>
      </c>
      <c r="Q27" s="77">
        <f t="shared" si="10"/>
        <v>32.27520429282357</v>
      </c>
      <c r="R27" s="106">
        <f t="shared" si="5"/>
        <v>111.54073471815218</v>
      </c>
      <c r="S27" s="84">
        <f>3600*Parameters!$J$12*(1+0.25*Parameters!$J$18*(B27+(B27^2+8*Parameters!$J$13*A27/(Parameters!$J$9*Parameters!$J$12*Parameters!$J$18))^0.5))</f>
        <v>49.16783181110067</v>
      </c>
      <c r="T27" s="106">
        <f>S27/(3600*Parameters!$J$12)</f>
        <v>1.092618484691126</v>
      </c>
      <c r="U27" s="173">
        <f>3600*Parameters!$J$12*(1+0.25*Parameters!$J$18*(B27+(B27^2+8*Parameters!$J$13*' Model'!A27/Parameters!$J$18)^0.5))</f>
        <v>84.16015267171807</v>
      </c>
      <c r="V27" s="106">
        <f>U27/(3600*Parameters!$J$12)</f>
        <v>1.8702256149270682</v>
      </c>
      <c r="W27" s="125">
        <f>3600*Parameters!$J$12*(1+Parameters!$J$13*' Model'!A27/(1-' Model'!A27))</f>
        <v>87.00000000000001</v>
      </c>
      <c r="X27" s="106">
        <f>W27/(3600*Parameters!$J$12)</f>
        <v>1.9333333333333336</v>
      </c>
      <c r="Y27" s="125">
        <f>IF(A27&lt;$Z$10,3600*Parameters!$J$12*(1+Parameters!$J$13*' Model'!A27/(1-' Model'!A27)),3600*Parameters!$J$12*(1+Parameters!$J$13*$Z$10/(1-$Z$10)+Parameters!$J$13*(A27-$Z$10)/(1-$Z$10)^2))</f>
        <v>87.00000000000001</v>
      </c>
      <c r="Z27" s="106">
        <f>Y27/(3600*Parameters!$J$12)</f>
        <v>1.9333333333333336</v>
      </c>
    </row>
    <row r="28" spans="1:26" ht="12.75">
      <c r="A28" s="22">
        <f t="shared" si="11"/>
        <v>0.7500000000000001</v>
      </c>
      <c r="B28" s="38">
        <f t="shared" si="0"/>
        <v>-0.2499999999999999</v>
      </c>
      <c r="C28" s="28">
        <f>Parameters!$E$9*$A28</f>
        <v>1500.0000000000002</v>
      </c>
      <c r="D28" s="74">
        <f t="shared" si="6"/>
        <v>117.88068775067974</v>
      </c>
      <c r="E28" s="84">
        <f t="shared" si="1"/>
        <v>30.53935355055002</v>
      </c>
      <c r="F28" s="28">
        <f>Parameters!$F$9*$A28</f>
        <v>1350.0000000000002</v>
      </c>
      <c r="G28" s="77">
        <f t="shared" si="7"/>
        <v>96.78247481438963</v>
      </c>
      <c r="H28" s="84">
        <f t="shared" si="2"/>
        <v>37.196816953731705</v>
      </c>
      <c r="I28" s="28">
        <f>Parameters!$G$9*$A28</f>
        <v>900.0000000000001</v>
      </c>
      <c r="J28" s="77">
        <f t="shared" si="8"/>
        <v>74.1173064463683</v>
      </c>
      <c r="K28" s="84">
        <f t="shared" si="3"/>
        <v>48.5716517856053</v>
      </c>
      <c r="L28" s="68">
        <f>K28/(3600*Parameters!$G$12)</f>
        <v>1.0793700396801178</v>
      </c>
      <c r="M28" s="28">
        <f>Parameters!$H$9*$A28</f>
        <v>675.0000000000001</v>
      </c>
      <c r="N28" s="77">
        <f t="shared" si="9"/>
        <v>51.87058419057281</v>
      </c>
      <c r="O28" s="84">
        <f t="shared" si="4"/>
        <v>69.40349826741068</v>
      </c>
      <c r="P28" s="28">
        <f>Parameters!$I$9*$A28</f>
        <v>450.00000000000006</v>
      </c>
      <c r="Q28" s="77">
        <f t="shared" si="10"/>
        <v>30.727036751602707</v>
      </c>
      <c r="R28" s="106">
        <f t="shared" si="5"/>
        <v>117.16066307019422</v>
      </c>
      <c r="S28" s="84">
        <f>3600*Parameters!$J$12*(1+0.25*Parameters!$J$18*(B28+(B28^2+8*Parameters!$J$13*A28/(Parameters!$J$9*Parameters!$J$12*Parameters!$J$18))^0.5))</f>
        <v>50.336710057255075</v>
      </c>
      <c r="T28" s="106">
        <f>S28/(3600*Parameters!$J$12)</f>
        <v>1.1185935568278906</v>
      </c>
      <c r="U28" s="173">
        <f>3600*Parameters!$J$12*(1+0.25*Parameters!$J$18*(B28+(B28^2+8*Parameters!$J$13*' Model'!A28/Parameters!$J$18)^0.5))</f>
        <v>93.72431386341991</v>
      </c>
      <c r="V28" s="106">
        <f>U28/(3600*Parameters!$J$12)</f>
        <v>2.0827625302982202</v>
      </c>
      <c r="W28" s="125">
        <f>3600*Parameters!$J$12*(1+Parameters!$J$13*' Model'!A28/(1-' Model'!A28))</f>
        <v>99.00000000000003</v>
      </c>
      <c r="X28" s="106">
        <f>W28/(3600*Parameters!$J$12)</f>
        <v>2.2000000000000006</v>
      </c>
      <c r="Y28" s="125">
        <f>IF(A28&lt;$Z$10,3600*Parameters!$J$12*(1+Parameters!$J$13*' Model'!A28/(1-' Model'!A28)),3600*Parameters!$J$12*(1+Parameters!$J$13*$Z$10/(1-$Z$10)+Parameters!$J$13*(A28-$Z$10)/(1-$Z$10)^2))</f>
        <v>99.00000000000003</v>
      </c>
      <c r="Z28" s="106">
        <f>Y28/(3600*Parameters!$J$12)</f>
        <v>2.2000000000000006</v>
      </c>
    </row>
    <row r="29" spans="1:26" ht="12.75">
      <c r="A29" s="22">
        <f t="shared" si="11"/>
        <v>0.8000000000000002</v>
      </c>
      <c r="B29" s="38">
        <f t="shared" si="0"/>
        <v>-0.19999999999999984</v>
      </c>
      <c r="C29" s="28">
        <f>Parameters!$E$9*$A29</f>
        <v>1600.0000000000002</v>
      </c>
      <c r="D29" s="74">
        <f t="shared" si="6"/>
        <v>117.19297155611633</v>
      </c>
      <c r="E29" s="84">
        <f t="shared" si="1"/>
        <v>30.71856573136032</v>
      </c>
      <c r="F29" s="28">
        <f>Parameters!$F$9*$A29</f>
        <v>1440.0000000000002</v>
      </c>
      <c r="G29" s="77">
        <f t="shared" si="7"/>
        <v>95.7626327661937</v>
      </c>
      <c r="H29" s="84">
        <f t="shared" si="2"/>
        <v>37.59295140505868</v>
      </c>
      <c r="I29" s="28">
        <f>Parameters!$G$9*$A29</f>
        <v>960.0000000000002</v>
      </c>
      <c r="J29" s="77">
        <f t="shared" si="8"/>
        <v>72.37977403963502</v>
      </c>
      <c r="K29" s="84">
        <f t="shared" si="3"/>
        <v>49.73765182008785</v>
      </c>
      <c r="L29" s="68">
        <f>K29/(3600*Parameters!$G$12)</f>
        <v>1.1052811515575078</v>
      </c>
      <c r="M29" s="28">
        <f>Parameters!$H$9*$A29</f>
        <v>720.0000000000001</v>
      </c>
      <c r="N29" s="77">
        <f t="shared" si="9"/>
        <v>49.74118383798992</v>
      </c>
      <c r="O29" s="84">
        <f t="shared" si="4"/>
        <v>72.37463450257678</v>
      </c>
      <c r="P29" s="28">
        <f>Parameters!$I$9*$A29</f>
        <v>480.0000000000001</v>
      </c>
      <c r="Q29" s="77">
        <f t="shared" si="10"/>
        <v>28.80053582682029</v>
      </c>
      <c r="R29" s="106">
        <f t="shared" si="5"/>
        <v>124.99767440602706</v>
      </c>
      <c r="S29" s="84">
        <f>3600*Parameters!$J$12*(1+0.25*Parameters!$J$18*(B29+(B29^2+8*Parameters!$J$13*A29/(Parameters!$J$9*Parameters!$J$12*Parameters!$J$18))^0.5))</f>
        <v>52.06148721743877</v>
      </c>
      <c r="T29" s="106">
        <f>S29/(3600*Parameters!$J$12)</f>
        <v>1.156921938165306</v>
      </c>
      <c r="U29" s="173">
        <f>3600*Parameters!$J$12*(1+0.25*Parameters!$J$18*(B29+(B29^2+8*Parameters!$J$13*' Model'!A29/Parameters!$J$18)^0.5))</f>
        <v>106.49534156997733</v>
      </c>
      <c r="V29" s="106">
        <f>U29/(3600*Parameters!$J$12)</f>
        <v>2.3665631459994962</v>
      </c>
      <c r="W29" s="125">
        <f>3600*Parameters!$J$12*(1+Parameters!$J$13*' Model'!A29/(1-' Model'!A29))</f>
        <v>117.00000000000006</v>
      </c>
      <c r="X29" s="106">
        <f>W29/(3600*Parameters!$J$12)</f>
        <v>2.6000000000000014</v>
      </c>
      <c r="Y29" s="125">
        <f>IF(A29&lt;$Z$10,3600*Parameters!$J$12*(1+Parameters!$J$13*' Model'!A29/(1-' Model'!A29)),3600*Parameters!$J$12*(1+Parameters!$J$13*$Z$10/(1-$Z$10)+Parameters!$J$13*(A29-$Z$10)/(1-$Z$10)^2))</f>
        <v>117.00000000000006</v>
      </c>
      <c r="Z29" s="106">
        <f>Y29/(3600*Parameters!$J$12)</f>
        <v>2.6000000000000014</v>
      </c>
    </row>
    <row r="30" spans="1:26" ht="12.75">
      <c r="A30" s="22">
        <f t="shared" si="11"/>
        <v>0.8500000000000002</v>
      </c>
      <c r="B30" s="38">
        <f t="shared" si="0"/>
        <v>-0.1499999999999998</v>
      </c>
      <c r="C30" s="28">
        <f>Parameters!$E$9*$A30</f>
        <v>1700.0000000000005</v>
      </c>
      <c r="D30" s="74">
        <f t="shared" si="6"/>
        <v>116.06846882188798</v>
      </c>
      <c r="E30" s="84">
        <f t="shared" si="1"/>
        <v>31.01617550865045</v>
      </c>
      <c r="F30" s="28">
        <f>Parameters!$F$9*$A30</f>
        <v>1530.0000000000005</v>
      </c>
      <c r="G30" s="77">
        <f t="shared" si="7"/>
        <v>94.1226895634958</v>
      </c>
      <c r="H30" s="84">
        <f t="shared" si="2"/>
        <v>38.2479508043745</v>
      </c>
      <c r="I30" s="28">
        <f>Parameters!$G$9*$A30</f>
        <v>1020.0000000000002</v>
      </c>
      <c r="J30" s="77">
        <f t="shared" si="8"/>
        <v>69.71764021350022</v>
      </c>
      <c r="K30" s="84">
        <f t="shared" si="3"/>
        <v>51.636859609354524</v>
      </c>
      <c r="L30" s="68">
        <f>K30/(3600*Parameters!$G$12)</f>
        <v>1.1474857690967672</v>
      </c>
      <c r="M30" s="28">
        <f>Parameters!$H$9*$A30</f>
        <v>765.0000000000002</v>
      </c>
      <c r="N30" s="77">
        <f t="shared" si="9"/>
        <v>46.71932320363995</v>
      </c>
      <c r="O30" s="84">
        <f t="shared" si="4"/>
        <v>77.05591076969026</v>
      </c>
      <c r="P30" s="28">
        <f>Parameters!$I$9*$A30</f>
        <v>510.0000000000001</v>
      </c>
      <c r="Q30" s="77">
        <f t="shared" si="10"/>
        <v>26.38920787795923</v>
      </c>
      <c r="R30" s="106">
        <f t="shared" si="5"/>
        <v>136.4194035928903</v>
      </c>
      <c r="S30" s="84">
        <f>3600*Parameters!$J$12*(1+0.25*Parameters!$J$18*(B30+(B30^2+8*Parameters!$J$13*A30/(Parameters!$J$9*Parameters!$J$12*Parameters!$J$18))^0.5))</f>
        <v>54.841292454879735</v>
      </c>
      <c r="T30" s="106">
        <f>S30/(3600*Parameters!$J$12)</f>
        <v>1.2186953878862163</v>
      </c>
      <c r="U30" s="173">
        <f>3600*Parameters!$J$12*(1+0.25*Parameters!$J$18*(B30+(B30^2+8*Parameters!$J$13*' Model'!A30/Parameters!$J$18)^0.5))</f>
        <v>123.92755783208493</v>
      </c>
      <c r="V30" s="106">
        <f>U30/(3600*Parameters!$J$12)</f>
        <v>2.753945729601887</v>
      </c>
      <c r="W30" s="125">
        <f>3600*Parameters!$J$12*(1+Parameters!$J$13*' Model'!A30/(1-' Model'!A30))</f>
        <v>147.00000000000017</v>
      </c>
      <c r="X30" s="106">
        <f>W30/(3600*Parameters!$J$12)</f>
        <v>3.2666666666666706</v>
      </c>
      <c r="Y30" s="125">
        <f>IF(A30&lt;$Z$10,3600*Parameters!$J$12*(1+Parameters!$J$13*' Model'!A30/(1-' Model'!A30)),3600*Parameters!$J$12*(1+Parameters!$J$13*$Z$10/(1-$Z$10)+Parameters!$J$13*(A30-$Z$10)/(1-$Z$10)^2))</f>
        <v>147.00000000000017</v>
      </c>
      <c r="Z30" s="106">
        <f>Y30/(3600*Parameters!$J$12)</f>
        <v>3.2666666666666706</v>
      </c>
    </row>
    <row r="31" spans="1:26" ht="12.75">
      <c r="A31" s="22">
        <f t="shared" si="11"/>
        <v>0.9000000000000002</v>
      </c>
      <c r="B31" s="38">
        <f t="shared" si="0"/>
        <v>-0.09999999999999976</v>
      </c>
      <c r="C31" s="28">
        <f>Parameters!$E$9*$A31</f>
        <v>1800.0000000000005</v>
      </c>
      <c r="D31" s="74">
        <f t="shared" si="6"/>
        <v>113.90358879038028</v>
      </c>
      <c r="E31" s="84">
        <f t="shared" si="1"/>
        <v>31.60567667999621</v>
      </c>
      <c r="F31" s="28">
        <f>Parameters!$F$9*$A31</f>
        <v>1620.0000000000005</v>
      </c>
      <c r="G31" s="77">
        <f t="shared" si="7"/>
        <v>91.06836025229589</v>
      </c>
      <c r="H31" s="84">
        <f t="shared" si="2"/>
        <v>39.53074360871938</v>
      </c>
      <c r="I31" s="28">
        <f>Parameters!$G$9*$A31</f>
        <v>1080.0000000000002</v>
      </c>
      <c r="J31" s="77">
        <f t="shared" si="8"/>
        <v>65.19405545721227</v>
      </c>
      <c r="K31" s="84">
        <f t="shared" si="3"/>
        <v>55.21975853094042</v>
      </c>
      <c r="L31" s="68">
        <f>K31/(3600*Parameters!$G$12)</f>
        <v>1.2271057451320093</v>
      </c>
      <c r="M31" s="28">
        <f>Parameters!$H$9*$A31</f>
        <v>810.0000000000002</v>
      </c>
      <c r="N31" s="77">
        <f t="shared" si="9"/>
        <v>42.225650079590466</v>
      </c>
      <c r="O31" s="84">
        <f t="shared" si="4"/>
        <v>85.25623627379132</v>
      </c>
      <c r="P31" s="28">
        <f>Parameters!$I$9*$A31</f>
        <v>540.0000000000001</v>
      </c>
      <c r="Q31" s="77">
        <f t="shared" si="10"/>
        <v>23.408229439226098</v>
      </c>
      <c r="R31" s="106">
        <f t="shared" si="5"/>
        <v>153.79206741571565</v>
      </c>
      <c r="S31" s="84">
        <f>3600*Parameters!$J$12*(1+0.25*Parameters!$J$18*(B31+(B31^2+8*Parameters!$J$13*A31/(Parameters!$J$9*Parameters!$J$12*Parameters!$J$18))^0.5))</f>
        <v>59.957134107215445</v>
      </c>
      <c r="T31" s="106">
        <f>S31/(3600*Parameters!$J$12)</f>
        <v>1.332380757938121</v>
      </c>
      <c r="U31" s="173">
        <f>3600*Parameters!$J$12*(1+0.25*Parameters!$J$18*(B31+(B31^2+8*Parameters!$J$13*' Model'!A31/Parameters!$J$18)^0.5))</f>
        <v>148.02849530574508</v>
      </c>
      <c r="V31" s="106">
        <f>U31/(3600*Parameters!$J$12)</f>
        <v>3.289522117905446</v>
      </c>
      <c r="W31" s="125">
        <f>3600*Parameters!$J$12*(1+Parameters!$J$13*' Model'!A31/(1-' Model'!A31))</f>
        <v>207.00000000000045</v>
      </c>
      <c r="X31" s="106">
        <f>W31/(3600*Parameters!$J$12)</f>
        <v>4.60000000000001</v>
      </c>
      <c r="Y31" s="125">
        <f>IF(A31&lt;$Z$10,3600*Parameters!$J$12*(1+Parameters!$J$13*' Model'!A31/(1-' Model'!A31)),3600*Parameters!$J$12*(1+Parameters!$J$13*$Z$10/(1-$Z$10)+Parameters!$J$13*(A31-$Z$10)/(1-$Z$10)^2))</f>
        <v>207.00000000000045</v>
      </c>
      <c r="Z31" s="106">
        <f>Y31/(3600*Parameters!$J$12)</f>
        <v>4.60000000000001</v>
      </c>
    </row>
    <row r="32" spans="1:26" ht="12.75">
      <c r="A32" s="60">
        <f t="shared" si="11"/>
        <v>0.9500000000000003</v>
      </c>
      <c r="B32" s="38">
        <f t="shared" si="0"/>
        <v>-0.04999999999999971</v>
      </c>
      <c r="C32" s="28">
        <f>Parameters!$E$9*$A32</f>
        <v>1900.0000000000007</v>
      </c>
      <c r="D32" s="74">
        <f t="shared" si="6"/>
        <v>108.11113290178552</v>
      </c>
      <c r="E32" s="84">
        <f t="shared" si="1"/>
        <v>33.29906831399548</v>
      </c>
      <c r="F32" s="28">
        <f>Parameters!$F$9*$A32</f>
        <v>1710.0000000000005</v>
      </c>
      <c r="G32" s="77">
        <f t="shared" si="7"/>
        <v>83.62747221738681</v>
      </c>
      <c r="H32" s="84">
        <f t="shared" si="2"/>
        <v>43.04805471869245</v>
      </c>
      <c r="I32" s="28">
        <f>Parameters!$G$9*$A32</f>
        <v>1140.0000000000005</v>
      </c>
      <c r="J32" s="77">
        <f t="shared" si="8"/>
        <v>56.380918288192674</v>
      </c>
      <c r="K32" s="84">
        <f t="shared" si="3"/>
        <v>63.85138996137837</v>
      </c>
      <c r="L32" s="68">
        <f>K32/(3600*Parameters!$G$12)</f>
        <v>1.4189197769195194</v>
      </c>
      <c r="M32" s="28">
        <f>Parameters!$H$9*$A32</f>
        <v>855.0000000000002</v>
      </c>
      <c r="N32" s="77">
        <f t="shared" si="9"/>
        <v>35.438226800975634</v>
      </c>
      <c r="O32" s="84">
        <f t="shared" si="4"/>
        <v>101.585218137971</v>
      </c>
      <c r="P32" s="28">
        <f>Parameters!$I$9*$A32</f>
        <v>570.0000000000002</v>
      </c>
      <c r="Q32" s="77">
        <f t="shared" si="10"/>
        <v>19.91176394146386</v>
      </c>
      <c r="R32" s="106">
        <f t="shared" si="5"/>
        <v>180.7976435730755</v>
      </c>
      <c r="S32" s="84">
        <f>3600*Parameters!$J$12*(1+0.25*Parameters!$J$18*(B32+(B32^2+8*Parameters!$J$13*A32/(Parameters!$J$9*Parameters!$J$12*Parameters!$J$18))^0.5))</f>
        <v>71.43528539874404</v>
      </c>
      <c r="T32" s="106">
        <f>S32/(3600*Parameters!$J$12)</f>
        <v>1.5874507866387566</v>
      </c>
      <c r="U32" s="173">
        <f>3600*Parameters!$J$12*(1+0.25*Parameters!$J$18*(B32+(B32^2+8*Parameters!$J$13*' Model'!A32/Parameters!$J$18)^0.5))</f>
        <v>181.12150617748318</v>
      </c>
      <c r="V32" s="106">
        <f>U32/(3600*Parameters!$J$12)</f>
        <v>4.024922359499627</v>
      </c>
      <c r="W32" s="125">
        <f>3600*Parameters!$J$12*(1+Parameters!$J$13*' Model'!A32/(1-' Model'!A32))</f>
        <v>387.00000000000205</v>
      </c>
      <c r="X32" s="106">
        <f>W32/(3600*Parameters!$J$12)</f>
        <v>8.600000000000046</v>
      </c>
      <c r="Y32" s="125">
        <f>IF(A32&lt;$Z$10,3600*Parameters!$J$12*(1+Parameters!$J$13*' Model'!A32/(1-' Model'!A32)),3600*Parameters!$J$12*(1+Parameters!$J$13*$Z$10/(1-$Z$10)+Parameters!$J$13*(A32-$Z$10)/(1-$Z$10)^2))</f>
        <v>297.0000000000006</v>
      </c>
      <c r="Z32" s="106">
        <f>Y32/(3600*Parameters!$J$12)</f>
        <v>6.600000000000014</v>
      </c>
    </row>
    <row r="33" spans="1:26" ht="12.75">
      <c r="A33" s="22">
        <f aca="true" t="shared" si="12" ref="A33:A38">A32+$B$8</f>
        <v>0.9600000000000003</v>
      </c>
      <c r="B33" s="38">
        <f t="shared" si="0"/>
        <v>-0.0399999999999997</v>
      </c>
      <c r="C33" s="28">
        <f>Parameters!$E$9*$A33</f>
        <v>1920.0000000000007</v>
      </c>
      <c r="D33" s="74">
        <f t="shared" si="6"/>
        <v>105.60931121076105</v>
      </c>
      <c r="E33" s="84">
        <f t="shared" si="1"/>
        <v>34.087903412376185</v>
      </c>
      <c r="F33" s="28">
        <f>Parameters!$F$9*$A33</f>
        <v>1728.0000000000005</v>
      </c>
      <c r="G33" s="77">
        <f t="shared" si="7"/>
        <v>80.75728530872472</v>
      </c>
      <c r="H33" s="84">
        <f t="shared" si="2"/>
        <v>44.57802149041616</v>
      </c>
      <c r="I33" s="28">
        <f>Parameters!$G$9*$A33</f>
        <v>1152.0000000000005</v>
      </c>
      <c r="J33" s="77">
        <f t="shared" si="8"/>
        <v>53.69267190777174</v>
      </c>
      <c r="K33" s="84">
        <f t="shared" si="3"/>
        <v>67.04825578774965</v>
      </c>
      <c r="L33" s="68">
        <f>K33/(3600*Parameters!$G$12)</f>
        <v>1.4899612397277702</v>
      </c>
      <c r="M33" s="28">
        <f>Parameters!$H$9*$A33</f>
        <v>864.0000000000002</v>
      </c>
      <c r="N33" s="77">
        <f t="shared" si="9"/>
        <v>33.76566215131379</v>
      </c>
      <c r="O33" s="84">
        <f t="shared" si="4"/>
        <v>106.61718949468099</v>
      </c>
      <c r="P33" s="28">
        <f>Parameters!$I$9*$A33</f>
        <v>576.0000000000002</v>
      </c>
      <c r="Q33" s="77">
        <f t="shared" si="10"/>
        <v>19.176061681396877</v>
      </c>
      <c r="R33" s="106">
        <f t="shared" si="5"/>
        <v>187.73406447124853</v>
      </c>
      <c r="S33" s="84">
        <f>3600*Parameters!$J$12*(1+0.25*Parameters!$J$18*(B33+(B33^2+8*Parameters!$J$13*A33/(Parameters!$J$9*Parameters!$J$12*Parameters!$J$18))^0.5))</f>
        <v>75.38072009250891</v>
      </c>
      <c r="T33" s="106">
        <f>S33/(3600*Parameters!$J$12)</f>
        <v>1.6751271131668646</v>
      </c>
      <c r="U33" s="173">
        <f>3600*Parameters!$J$12*(1+0.25*Parameters!$J$18*(B33+(B33^2+8*Parameters!$J$13*' Model'!A33/Parameters!$J$18)^0.5))</f>
        <v>189.0000000000002</v>
      </c>
      <c r="V33" s="106">
        <f>U33/(3600*Parameters!$J$12)</f>
        <v>4.200000000000005</v>
      </c>
      <c r="W33" s="125">
        <f>3600*Parameters!$J$12*(1+Parameters!$J$13*' Model'!A33/(1-' Model'!A33))</f>
        <v>477.00000000000335</v>
      </c>
      <c r="X33" s="106">
        <f>W33/(3600*Parameters!$J$12)</f>
        <v>10.600000000000074</v>
      </c>
      <c r="Y33" s="125">
        <f>IF(A33&lt;$Z$10,3600*Parameters!$J$12*(1+Parameters!$J$13*' Model'!A33/(1-' Model'!A33)),3600*Parameters!$J$12*(1+Parameters!$J$13*$Z$10/(1-$Z$10)+Parameters!$J$13*(A33-$Z$10)/(1-$Z$10)^2))</f>
        <v>315.0000000000006</v>
      </c>
      <c r="Z33" s="106">
        <f>Y33/(3600*Parameters!$J$12)</f>
        <v>7.000000000000014</v>
      </c>
    </row>
    <row r="34" spans="1:26" ht="12.75">
      <c r="A34" s="22">
        <f t="shared" si="12"/>
        <v>0.9700000000000003</v>
      </c>
      <c r="B34" s="38">
        <f t="shared" si="0"/>
        <v>-0.029999999999999694</v>
      </c>
      <c r="C34" s="28">
        <f>Parameters!$E$9*$A34</f>
        <v>1940.0000000000007</v>
      </c>
      <c r="D34" s="74">
        <f t="shared" si="6"/>
        <v>101.98345005522941</v>
      </c>
      <c r="E34" s="84">
        <f t="shared" si="1"/>
        <v>35.299845200867495</v>
      </c>
      <c r="F34" s="28">
        <f>Parameters!$F$9*$A34</f>
        <v>1746.0000000000005</v>
      </c>
      <c r="G34" s="77">
        <f t="shared" si="7"/>
        <v>76.95440529260628</v>
      </c>
      <c r="H34" s="84">
        <f t="shared" si="2"/>
        <v>46.78094757943487</v>
      </c>
      <c r="I34" s="28">
        <f>Parameters!$G$9*$A34</f>
        <v>1164.0000000000005</v>
      </c>
      <c r="J34" s="77">
        <f t="shared" si="8"/>
        <v>50.60216380684376</v>
      </c>
      <c r="K34" s="84">
        <f t="shared" si="3"/>
        <v>71.14320276385321</v>
      </c>
      <c r="L34" s="68">
        <f>K34/(3600*Parameters!$G$12)</f>
        <v>1.5809600614189603</v>
      </c>
      <c r="M34" s="28">
        <f>Parameters!$H$9*$A34</f>
        <v>873.0000000000002</v>
      </c>
      <c r="N34" s="77">
        <f t="shared" si="9"/>
        <v>32.00724808541947</v>
      </c>
      <c r="O34" s="84">
        <f t="shared" si="4"/>
        <v>112.47452422002935</v>
      </c>
      <c r="P34" s="28">
        <f>Parameters!$I$9*$A34</f>
        <v>582.0000000000002</v>
      </c>
      <c r="Q34" s="77">
        <f t="shared" si="10"/>
        <v>18.4377082322932</v>
      </c>
      <c r="R34" s="106">
        <f t="shared" si="5"/>
        <v>195.25203212049354</v>
      </c>
      <c r="S34" s="84">
        <f>3600*Parameters!$J$12*(1+0.25*Parameters!$J$18*(B34+(B34^2+8*Parameters!$J$13*A34/(Parameters!$J$9*Parameters!$J$12*Parameters!$J$18))^0.5))</f>
        <v>80.22378966279715</v>
      </c>
      <c r="T34" s="106">
        <f>S34/(3600*Parameters!$J$12)</f>
        <v>1.7827508813954922</v>
      </c>
      <c r="U34" s="173">
        <f>3600*Parameters!$J$12*(1+0.25*Parameters!$J$18*(B34+(B34^2+8*Parameters!$J$13*' Model'!A34/Parameters!$J$18)^0.5))</f>
        <v>197.32372960654175</v>
      </c>
      <c r="V34" s="106">
        <f>U34/(3600*Parameters!$J$12)</f>
        <v>4.384971769034261</v>
      </c>
      <c r="W34" s="125">
        <f>3600*Parameters!$J$12*(1+Parameters!$J$13*' Model'!A34/(1-' Model'!A34))</f>
        <v>627.0000000000061</v>
      </c>
      <c r="X34" s="106">
        <f>W34/(3600*Parameters!$J$12)</f>
        <v>13.93333333333347</v>
      </c>
      <c r="Y34" s="125">
        <f>IF(A34&lt;$Z$10,3600*Parameters!$J$12*(1+Parameters!$J$13*' Model'!A34/(1-' Model'!A34)),3600*Parameters!$J$12*(1+Parameters!$J$13*$Z$10/(1-$Z$10)+Parameters!$J$13*(A34-$Z$10)/(1-$Z$10)^2))</f>
        <v>333.0000000000007</v>
      </c>
      <c r="Z34" s="106">
        <f>Y34/(3600*Parameters!$J$12)</f>
        <v>7.4000000000000155</v>
      </c>
    </row>
    <row r="35" spans="1:26" ht="12.75">
      <c r="A35" s="22">
        <f t="shared" si="12"/>
        <v>0.9800000000000003</v>
      </c>
      <c r="B35" s="38">
        <f t="shared" si="0"/>
        <v>-0.019999999999999685</v>
      </c>
      <c r="C35" s="28">
        <f>Parameters!$E$9*$A35</f>
        <v>1960.0000000000007</v>
      </c>
      <c r="D35" s="74">
        <f t="shared" si="6"/>
        <v>96.4417156515665</v>
      </c>
      <c r="E35" s="84">
        <f t="shared" si="1"/>
        <v>37.328245103046605</v>
      </c>
      <c r="F35" s="28">
        <f>Parameters!$F$9*$A35</f>
        <v>1764.0000000000005</v>
      </c>
      <c r="G35" s="77">
        <f t="shared" si="7"/>
        <v>71.87439131168478</v>
      </c>
      <c r="H35" s="84">
        <f t="shared" si="2"/>
        <v>50.087380697090374</v>
      </c>
      <c r="I35" s="28">
        <f>Parameters!$G$9*$A35</f>
        <v>1176.0000000000005</v>
      </c>
      <c r="J35" s="77">
        <f t="shared" si="8"/>
        <v>47.11767243022778</v>
      </c>
      <c r="K35" s="84">
        <f t="shared" si="3"/>
        <v>76.40445324057356</v>
      </c>
      <c r="L35" s="68">
        <f>K35/(3600*Parameters!$G$12)</f>
        <v>1.6978767386794125</v>
      </c>
      <c r="M35" s="28">
        <f>Parameters!$H$9*$A35</f>
        <v>882.0000000000002</v>
      </c>
      <c r="N35" s="77">
        <f t="shared" si="9"/>
        <v>30.186651792410377</v>
      </c>
      <c r="O35" s="84">
        <f t="shared" si="4"/>
        <v>119.25800929353561</v>
      </c>
      <c r="P35" s="28">
        <f>Parameters!$I$9*$A35</f>
        <v>588.0000000000002</v>
      </c>
      <c r="Q35" s="77">
        <f t="shared" si="10"/>
        <v>17.701618881055463</v>
      </c>
      <c r="R35" s="106">
        <f t="shared" si="5"/>
        <v>203.37122972706038</v>
      </c>
      <c r="S35" s="84">
        <f>3600*Parameters!$J$12*(1+0.25*Parameters!$J$18*(B35+(B35^2+8*Parameters!$J$13*A35/(Parameters!$J$9*Parameters!$J$12*Parameters!$J$18))^0.5))</f>
        <v>86.15403621055816</v>
      </c>
      <c r="T35" s="106">
        <f>S35/(3600*Parameters!$J$12)</f>
        <v>1.9145341380124035</v>
      </c>
      <c r="U35" s="173">
        <f>3600*Parameters!$J$12*(1+0.25*Parameters!$J$18*(B35+(B35^2+8*Parameters!$J$13*' Model'!A35/Parameters!$J$18)^0.5))</f>
        <v>206.09773867919188</v>
      </c>
      <c r="V35" s="106">
        <f>U35/(3600*Parameters!$J$12)</f>
        <v>4.579949748426486</v>
      </c>
      <c r="W35" s="125">
        <f>3600*Parameters!$J$12*(1+Parameters!$J$13*' Model'!A35/(1-' Model'!A35))</f>
        <v>927.0000000000141</v>
      </c>
      <c r="X35" s="106">
        <f>W35/(3600*Parameters!$J$12)</f>
        <v>20.600000000000314</v>
      </c>
      <c r="Y35" s="125">
        <f>IF(A35&lt;$Z$10,3600*Parameters!$J$12*(1+Parameters!$J$13*' Model'!A35/(1-' Model'!A35)),3600*Parameters!$J$12*(1+Parameters!$J$13*$Z$10/(1-$Z$10)+Parameters!$J$13*(A35-$Z$10)/(1-$Z$10)^2))</f>
        <v>351.0000000000007</v>
      </c>
      <c r="Z35" s="106">
        <f>Y35/(3600*Parameters!$J$12)</f>
        <v>7.800000000000015</v>
      </c>
    </row>
    <row r="36" spans="1:26" ht="12.75">
      <c r="A36" s="22">
        <f t="shared" si="12"/>
        <v>0.9900000000000003</v>
      </c>
      <c r="B36" s="38">
        <f t="shared" si="0"/>
        <v>-0.009999999999999676</v>
      </c>
      <c r="C36" s="28">
        <f>Parameters!$E$9*$A36</f>
        <v>1980.0000000000007</v>
      </c>
      <c r="D36" s="74">
        <f t="shared" si="6"/>
        <v>87.71085264329517</v>
      </c>
      <c r="E36" s="84">
        <f t="shared" si="1"/>
        <v>41.04395170618824</v>
      </c>
      <c r="F36" s="28">
        <f>Parameters!$F$9*$A36</f>
        <v>1782.0000000000007</v>
      </c>
      <c r="G36" s="77">
        <f t="shared" si="7"/>
        <v>65.24758424985255</v>
      </c>
      <c r="H36" s="84">
        <f t="shared" si="2"/>
        <v>55.17445651649755</v>
      </c>
      <c r="I36" s="28">
        <f>Parameters!$G$9*$A36</f>
        <v>1188.0000000000005</v>
      </c>
      <c r="J36" s="77">
        <f t="shared" si="8"/>
        <v>43.315822151612515</v>
      </c>
      <c r="K36" s="84">
        <f t="shared" si="3"/>
        <v>83.11050838188888</v>
      </c>
      <c r="L36" s="68">
        <f>K36/(3600*Parameters!$G$12)</f>
        <v>1.8469001862641972</v>
      </c>
      <c r="M36" s="28">
        <f>Parameters!$H$9*$A36</f>
        <v>891.0000000000003</v>
      </c>
      <c r="N36" s="77">
        <f t="shared" si="9"/>
        <v>28.335597994795627</v>
      </c>
      <c r="O36" s="84">
        <f t="shared" si="4"/>
        <v>127.04866862739966</v>
      </c>
      <c r="P36" s="28">
        <f>Parameters!$I$9*$A36</f>
        <v>594.0000000000002</v>
      </c>
      <c r="Q36" s="77">
        <f t="shared" si="10"/>
        <v>16.972823743000326</v>
      </c>
      <c r="R36" s="106">
        <f t="shared" si="5"/>
        <v>212.10377568933734</v>
      </c>
      <c r="S36" s="84">
        <f>3600*Parameters!$J$12*(1+0.25*Parameters!$J$18*(B36+(B36^2+8*Parameters!$J$13*A36/(Parameters!$J$9*Parameters!$J$12*Parameters!$J$18))^0.5))</f>
        <v>93.34631635946663</v>
      </c>
      <c r="T36" s="106">
        <f>S36/(3600*Parameters!$J$12)</f>
        <v>2.074362585765925</v>
      </c>
      <c r="U36" s="173">
        <f>3600*Parameters!$J$12*(1+0.25*Parameters!$J$18*(B36+(B36^2+8*Parameters!$J$13*' Model'!A36/Parameters!$J$18)^0.5))</f>
        <v>215.32372960654178</v>
      </c>
      <c r="V36" s="106">
        <f>U36/(3600*Parameters!$J$12)</f>
        <v>4.784971769034262</v>
      </c>
      <c r="W36" s="125">
        <f>3600*Parameters!$J$12*(1+Parameters!$J$13*' Model'!A36/(1-' Model'!A36))</f>
        <v>1827.0000000000582</v>
      </c>
      <c r="X36" s="106">
        <f>W36/(3600*Parameters!$J$12)</f>
        <v>40.600000000001295</v>
      </c>
      <c r="Y36" s="125">
        <f>IF(A36&lt;$Z$10,3600*Parameters!$J$12*(1+Parameters!$J$13*' Model'!A36/(1-' Model'!A36)),3600*Parameters!$J$12*(1+Parameters!$J$13*$Z$10/(1-$Z$10)+Parameters!$J$13*(A36-$Z$10)/(1-$Z$10)^2))</f>
        <v>369.0000000000007</v>
      </c>
      <c r="Z36" s="106">
        <f>Y36/(3600*Parameters!$J$12)</f>
        <v>8.200000000000015</v>
      </c>
    </row>
    <row r="37" spans="1:26" s="47" customFormat="1" ht="12.75">
      <c r="A37" s="49">
        <f t="shared" si="12"/>
        <v>1.0000000000000002</v>
      </c>
      <c r="B37" s="51">
        <f t="shared" si="0"/>
        <v>0</v>
      </c>
      <c r="C37" s="50">
        <f>Parameters!$E$9*$A37</f>
        <v>2000.0000000000005</v>
      </c>
      <c r="D37" s="75">
        <f t="shared" si="6"/>
        <v>75</v>
      </c>
      <c r="E37" s="85">
        <f t="shared" si="1"/>
        <v>48</v>
      </c>
      <c r="F37" s="50">
        <f>Parameters!$F$9*$A37</f>
        <v>1800.0000000000005</v>
      </c>
      <c r="G37" s="78">
        <f t="shared" si="7"/>
        <v>57.29490168751577</v>
      </c>
      <c r="H37" s="85">
        <f t="shared" si="2"/>
        <v>62.832815729997485</v>
      </c>
      <c r="I37" s="50">
        <f>Parameters!$G$9*$A37</f>
        <v>1200.0000000000002</v>
      </c>
      <c r="J37" s="78">
        <f t="shared" si="8"/>
        <v>39.3546707863734</v>
      </c>
      <c r="K37" s="85">
        <f t="shared" si="3"/>
        <v>91.47580015448902</v>
      </c>
      <c r="L37" s="69">
        <f>K37/(3600*Parameters!$G$12)</f>
        <v>2.032795558988645</v>
      </c>
      <c r="M37" s="50">
        <f>Parameters!$H$9*$A37</f>
        <v>900.0000000000002</v>
      </c>
      <c r="N37" s="78">
        <f t="shared" si="9"/>
        <v>26.49110640673517</v>
      </c>
      <c r="O37" s="85">
        <f t="shared" si="4"/>
        <v>135.89466384404113</v>
      </c>
      <c r="P37" s="50">
        <f>Parameters!$I$9*$A37</f>
        <v>600.0000000000001</v>
      </c>
      <c r="Q37" s="78">
        <f t="shared" si="10"/>
        <v>16.256240706368573</v>
      </c>
      <c r="R37" s="107">
        <f t="shared" si="5"/>
        <v>221.45341380123992</v>
      </c>
      <c r="S37" s="85">
        <f>3600*Parameters!$J$12*(1+0.25*Parameters!$J$18*(B37+(B37^2+8*Parameters!$J$13*A37/(Parameters!$J$9*Parameters!$J$12*Parameters!$J$18))^0.5))</f>
        <v>101.92099788303084</v>
      </c>
      <c r="T37" s="110">
        <f>S37/(3600*Parameters!$J$12)</f>
        <v>2.264911064067352</v>
      </c>
      <c r="U37" s="174">
        <f>3600*Parameters!$J$12*(1+0.25*Parameters!$J$18*(B37+(B37^2+8*Parameters!$J$13*' Model'!A37/Parameters!$J$18)^0.5))</f>
        <v>225.00000000000003</v>
      </c>
      <c r="V37" s="107">
        <f>U37/(3600*Parameters!$J$12)</f>
        <v>5.000000000000001</v>
      </c>
      <c r="W37" s="125"/>
      <c r="X37" s="106"/>
      <c r="Y37" s="125">
        <f>IF(A37&lt;$Z$10,3600*Parameters!$J$12*(1+Parameters!$J$13*' Model'!A37/(1-' Model'!A37)),3600*Parameters!$J$12*(1+Parameters!$J$13*$Z$10/(1-$Z$10)+Parameters!$J$13*(A37-$Z$10)/(1-$Z$10)^2))</f>
        <v>387.00000000000057</v>
      </c>
      <c r="Z37" s="106">
        <f>Y37/(3600*Parameters!$J$12)</f>
        <v>8.600000000000012</v>
      </c>
    </row>
    <row r="38" spans="1:26" ht="12.75">
      <c r="A38" s="22">
        <f t="shared" si="12"/>
        <v>1.0100000000000002</v>
      </c>
      <c r="B38" s="38">
        <f t="shared" si="0"/>
        <v>0.010000000000000231</v>
      </c>
      <c r="C38" s="28">
        <f>Parameters!$E$9*$A38</f>
        <v>2020.0000000000005</v>
      </c>
      <c r="D38" s="74">
        <f t="shared" si="6"/>
        <v>60.80572666263546</v>
      </c>
      <c r="E38" s="84">
        <f t="shared" si="1"/>
        <v>59.204949888579584</v>
      </c>
      <c r="F38" s="28">
        <f>Parameters!$F$9*$A38</f>
        <v>1818.0000000000005</v>
      </c>
      <c r="G38" s="77">
        <f t="shared" si="7"/>
        <v>49.02704562971247</v>
      </c>
      <c r="H38" s="84">
        <f t="shared" si="2"/>
        <v>73.42885857715741</v>
      </c>
      <c r="I38" s="28">
        <f>Parameters!$G$9*$A38</f>
        <v>1212.0000000000002</v>
      </c>
      <c r="J38" s="77">
        <f t="shared" si="8"/>
        <v>35.44465486970448</v>
      </c>
      <c r="K38" s="84">
        <f t="shared" si="3"/>
        <v>101.56679514114889</v>
      </c>
      <c r="L38" s="68">
        <f>K38/(3600*Parameters!$G$12)</f>
        <v>2.257039892025531</v>
      </c>
      <c r="M38" s="28">
        <f>Parameters!$H$9*$A38</f>
        <v>909.0000000000002</v>
      </c>
      <c r="N38" s="77">
        <f t="shared" si="9"/>
        <v>24.69096112100725</v>
      </c>
      <c r="O38" s="84">
        <f t="shared" si="4"/>
        <v>145.80234371423856</v>
      </c>
      <c r="P38" s="28">
        <f>Parameters!$I$9*$A38</f>
        <v>606.0000000000001</v>
      </c>
      <c r="Q38" s="77">
        <f t="shared" si="10"/>
        <v>15.556450613893865</v>
      </c>
      <c r="R38" s="106">
        <f t="shared" si="5"/>
        <v>231.4152559186443</v>
      </c>
      <c r="S38" s="84">
        <f>3600*Parameters!$J$12*(1+0.25*Parameters!$J$18*(B38+(B38^2+8*Parameters!$J$13*A38/(Parameters!$J$9*Parameters!$J$12*Parameters!$J$18))^0.5))</f>
        <v>111.90854859172373</v>
      </c>
      <c r="T38" s="106">
        <f>S38/(3600*Parameters!$J$12)</f>
        <v>2.4868566353716384</v>
      </c>
      <c r="U38" s="173">
        <f>3600*Parameters!$J$12*(1+0.25*Parameters!$J$18*(B38+(B38^2+8*Parameters!$J$13*' Model'!A38/Parameters!$J$18)^0.5))</f>
        <v>235.1215061774832</v>
      </c>
      <c r="V38" s="106">
        <f>U38/(3600*Parameters!$J$12)</f>
        <v>5.224922359499627</v>
      </c>
      <c r="W38" s="126"/>
      <c r="X38" s="111"/>
      <c r="Y38" s="125">
        <f>IF(A38&lt;$Z$10,3600*Parameters!$J$12*(1+Parameters!$J$13*' Model'!A38/(1-' Model'!A38)),3600*Parameters!$J$12*(1+Parameters!$J$13*$Z$10/(1-$Z$10)+Parameters!$J$13*(A38-$Z$10)/(1-$Z$10)^2))</f>
        <v>405.00000000000057</v>
      </c>
      <c r="Z38" s="106">
        <f>Y38/(3600*Parameters!$J$12)</f>
        <v>9.000000000000012</v>
      </c>
    </row>
    <row r="39" spans="1:26" ht="12.75">
      <c r="A39" s="22">
        <f aca="true" t="shared" si="13" ref="A39:A45">A38+$B$8</f>
        <v>1.0200000000000002</v>
      </c>
      <c r="B39" s="38">
        <f t="shared" si="0"/>
        <v>0.02000000000000024</v>
      </c>
      <c r="C39" s="28">
        <f>Parameters!$E$9*$A39</f>
        <v>2040.0000000000005</v>
      </c>
      <c r="D39" s="74">
        <f t="shared" si="6"/>
        <v>48.924472443488604</v>
      </c>
      <c r="E39" s="84">
        <f t="shared" si="1"/>
        <v>73.58280672639377</v>
      </c>
      <c r="F39" s="28">
        <f>Parameters!$F$9*$A39</f>
        <v>1836.0000000000005</v>
      </c>
      <c r="G39" s="77">
        <f t="shared" si="7"/>
        <v>41.60259668964654</v>
      </c>
      <c r="H39" s="84">
        <f t="shared" si="2"/>
        <v>86.53306010814264</v>
      </c>
      <c r="I39" s="28">
        <f>Parameters!$G$9*$A39</f>
        <v>1224.0000000000002</v>
      </c>
      <c r="J39" s="77">
        <f t="shared" si="8"/>
        <v>31.782111966121796</v>
      </c>
      <c r="K39" s="84">
        <f t="shared" si="3"/>
        <v>113.27126415756848</v>
      </c>
      <c r="L39" s="68">
        <f>K39/(3600*Parameters!$G$12)</f>
        <v>2.5171392035015216</v>
      </c>
      <c r="M39" s="28">
        <f>Parameters!$H$9*$A39</f>
        <v>918.0000000000002</v>
      </c>
      <c r="N39" s="77">
        <f t="shared" si="9"/>
        <v>22.96870534863739</v>
      </c>
      <c r="O39" s="84">
        <f t="shared" si="4"/>
        <v>156.7349985711567</v>
      </c>
      <c r="P39" s="28">
        <f>Parameters!$I$9*$A39</f>
        <v>612.0000000000001</v>
      </c>
      <c r="Q39" s="77">
        <f t="shared" si="10"/>
        <v>14.87750130279749</v>
      </c>
      <c r="R39" s="106">
        <f t="shared" si="5"/>
        <v>241.9761172746847</v>
      </c>
      <c r="S39" s="84">
        <f>3600*Parameters!$J$12*(1+0.25*Parameters!$J$18*(B39+(B39^2+8*Parameters!$J$13*A39/(Parameters!$J$9*Parameters!$J$12*Parameters!$J$18))^0.5))</f>
        <v>123.23952191045372</v>
      </c>
      <c r="T39" s="106">
        <f>S39/(3600*Parameters!$J$12)</f>
        <v>2.738656042454527</v>
      </c>
      <c r="U39" s="173">
        <f>3600*Parameters!$J$12*(1+0.25*Parameters!$J$18*(B39+(B39^2+8*Parameters!$J$13*' Model'!A39/Parameters!$J$18)^0.5))</f>
        <v>245.68004817166025</v>
      </c>
      <c r="V39" s="106">
        <f>U39/(3600*Parameters!$J$12)</f>
        <v>5.459556626036894</v>
      </c>
      <c r="W39" s="126"/>
      <c r="X39" s="111"/>
      <c r="Y39" s="125">
        <f>IF(A39&lt;$Z$10,3600*Parameters!$J$12*(1+Parameters!$J$13*' Model'!A39/(1-' Model'!A39)),3600*Parameters!$J$12*(1+Parameters!$J$13*$Z$10/(1-$Z$10)+Parameters!$J$13*(A39-$Z$10)/(1-$Z$10)^2))</f>
        <v>423.00000000000057</v>
      </c>
      <c r="Z39" s="106">
        <f>Y39/(3600*Parameters!$J$12)</f>
        <v>9.400000000000013</v>
      </c>
    </row>
    <row r="40" spans="1:26" ht="12.75">
      <c r="A40" s="22">
        <f t="shared" si="13"/>
        <v>1.0300000000000002</v>
      </c>
      <c r="B40" s="39">
        <f t="shared" si="0"/>
        <v>0.03000000000000025</v>
      </c>
      <c r="C40" s="28">
        <f>Parameters!$E$9*$A40</f>
        <v>2060.0000000000005</v>
      </c>
      <c r="D40" s="74">
        <f t="shared" si="6"/>
        <v>40.17884653829276</v>
      </c>
      <c r="E40" s="84">
        <f t="shared" si="1"/>
        <v>89.5993864972951</v>
      </c>
      <c r="F40" s="28">
        <f>Parameters!$F$9*$A40</f>
        <v>1854.0000000000005</v>
      </c>
      <c r="G40" s="77">
        <f t="shared" si="7"/>
        <v>35.52103337887666</v>
      </c>
      <c r="H40" s="84">
        <f t="shared" si="2"/>
        <v>101.34840283505989</v>
      </c>
      <c r="I40" s="28">
        <f>Parameters!$G$9*$A40</f>
        <v>1236.0000000000002</v>
      </c>
      <c r="J40" s="77">
        <f t="shared" si="8"/>
        <v>28.492537476361232</v>
      </c>
      <c r="K40" s="84">
        <f t="shared" si="3"/>
        <v>126.34887303339451</v>
      </c>
      <c r="L40" s="68">
        <f>K40/(3600*Parameters!$G$12)</f>
        <v>2.8077527340754336</v>
      </c>
      <c r="M40" s="28">
        <f>Parameters!$H$9*$A40</f>
        <v>927.0000000000002</v>
      </c>
      <c r="N40" s="77">
        <f t="shared" si="9"/>
        <v>21.34979949724285</v>
      </c>
      <c r="O40" s="84">
        <f t="shared" si="4"/>
        <v>168.61985052669513</v>
      </c>
      <c r="P40" s="28">
        <f>Parameters!$I$9*$A40</f>
        <v>618.0000000000001</v>
      </c>
      <c r="Q40" s="77">
        <f t="shared" si="10"/>
        <v>14.222762070626759</v>
      </c>
      <c r="R40" s="106">
        <f t="shared" si="5"/>
        <v>253.11539222292268</v>
      </c>
      <c r="S40" s="84">
        <f>3600*Parameters!$J$12*(1+0.25*Parameters!$J$18*(B40+(B40^2+8*Parameters!$J$13*A40/(Parameters!$J$9*Parameters!$J$12*Parameters!$J$18))^0.5))</f>
        <v>135.7667625021064</v>
      </c>
      <c r="T40" s="106">
        <f>S40/(3600*Parameters!$J$12)</f>
        <v>3.0170391667134755</v>
      </c>
      <c r="U40" s="173">
        <f>3600*Parameters!$J$12*(1+0.25*Parameters!$J$18*(B40+(B40^2+8*Parameters!$J$13*' Model'!A40/Parameters!$J$18)^0.5))</f>
        <v>256.664560758149</v>
      </c>
      <c r="V40" s="106">
        <f>U40/(3600*Parameters!$J$12)</f>
        <v>5.703656905736644</v>
      </c>
      <c r="W40" s="126"/>
      <c r="X40" s="111"/>
      <c r="Y40" s="125">
        <f>IF(A40&lt;$Z$10,3600*Parameters!$J$12*(1+Parameters!$J$13*' Model'!A40/(1-' Model'!A40)),3600*Parameters!$J$12*(1+Parameters!$J$13*$Z$10/(1-$Z$10)+Parameters!$J$13*(A40-$Z$10)/(1-$Z$10)^2))</f>
        <v>441.00000000000057</v>
      </c>
      <c r="Z40" s="106">
        <f>Y40/(3600*Parameters!$J$12)</f>
        <v>9.800000000000013</v>
      </c>
    </row>
    <row r="41" spans="1:26" ht="12.75">
      <c r="A41" s="22">
        <f t="shared" si="13"/>
        <v>1.0400000000000003</v>
      </c>
      <c r="B41" s="38">
        <f t="shared" si="0"/>
        <v>0.04000000000000026</v>
      </c>
      <c r="C41" s="28">
        <f>Parameters!$E$9*$A41</f>
        <v>2080.0000000000005</v>
      </c>
      <c r="D41" s="74">
        <f t="shared" si="6"/>
        <v>33.83143868699277</v>
      </c>
      <c r="E41" s="84">
        <f t="shared" si="1"/>
        <v>106.409899777159</v>
      </c>
      <c r="F41" s="28">
        <f>Parameters!$F$9*$A41</f>
        <v>1872.0000000000005</v>
      </c>
      <c r="G41" s="77">
        <f t="shared" si="7"/>
        <v>30.711622895183083</v>
      </c>
      <c r="H41" s="84">
        <f t="shared" si="2"/>
        <v>117.21946483540069</v>
      </c>
      <c r="I41" s="28">
        <f>Parameters!$G$9*$A41</f>
        <v>1248.0000000000002</v>
      </c>
      <c r="J41" s="77">
        <f t="shared" si="8"/>
        <v>25.61948183105685</v>
      </c>
      <c r="K41" s="84">
        <f t="shared" si="3"/>
        <v>140.51806448465916</v>
      </c>
      <c r="L41" s="68">
        <f>K41/(3600*Parameters!$G$12)</f>
        <v>3.1226236552146482</v>
      </c>
      <c r="M41" s="28">
        <f>Parameters!$H$9*$A41</f>
        <v>936.0000000000002</v>
      </c>
      <c r="N41" s="77">
        <f t="shared" si="9"/>
        <v>19.849976921384382</v>
      </c>
      <c r="O41" s="84">
        <f t="shared" si="4"/>
        <v>181.3604123701383</v>
      </c>
      <c r="P41" s="28">
        <f>Parameters!$I$9*$A41</f>
        <v>624.0000000000001</v>
      </c>
      <c r="Q41" s="77">
        <f t="shared" si="10"/>
        <v>13.59484067180894</v>
      </c>
      <c r="R41" s="106">
        <f t="shared" si="5"/>
        <v>264.8063399128444</v>
      </c>
      <c r="S41" s="84">
        <f>3600*Parameters!$J$12*(1+0.25*Parameters!$J$18*(B41+(B41^2+8*Parameters!$J$13*A41/(Parameters!$J$9*Parameters!$J$12*Parameters!$J$18))^0.5))</f>
        <v>149.30519745963736</v>
      </c>
      <c r="T41" s="106">
        <f>S41/(3600*Parameters!$J$12)</f>
        <v>3.31789327688083</v>
      </c>
      <c r="U41" s="173">
        <f>3600*Parameters!$J$12*(1+0.25*Parameters!$J$18*(B41+(B41^2+8*Parameters!$J$13*' Model'!A41/Parameters!$J$18)^0.5))</f>
        <v>268.06148721743904</v>
      </c>
      <c r="V41" s="106">
        <f>U41/(3600*Parameters!$J$12)</f>
        <v>5.956921938165312</v>
      </c>
      <c r="W41" s="126"/>
      <c r="X41" s="111"/>
      <c r="Y41" s="125">
        <f>IF(A41&lt;$Z$10,3600*Parameters!$J$12*(1+Parameters!$J$13*' Model'!A41/(1-' Model'!A41)),3600*Parameters!$J$12*(1+Parameters!$J$13*$Z$10/(1-$Z$10)+Parameters!$J$13*(A41-$Z$10)/(1-$Z$10)^2))</f>
        <v>459.0000000000006</v>
      </c>
      <c r="Z41" s="106">
        <f>Y41/(3600*Parameters!$J$12)</f>
        <v>10.200000000000014</v>
      </c>
    </row>
    <row r="42" spans="1:26" ht="12.75">
      <c r="A42" s="22">
        <f t="shared" si="13"/>
        <v>1.0500000000000003</v>
      </c>
      <c r="B42" s="38">
        <f t="shared" si="0"/>
        <v>0.050000000000000266</v>
      </c>
      <c r="C42" s="28">
        <f>Parameters!$E$9*$A42</f>
        <v>2100.0000000000005</v>
      </c>
      <c r="D42" s="74">
        <f t="shared" si="6"/>
        <v>29.11836343458558</v>
      </c>
      <c r="E42" s="84">
        <f t="shared" si="1"/>
        <v>123.6333219099831</v>
      </c>
      <c r="F42" s="28">
        <f>Parameters!$F$9*$A42</f>
        <v>1890.0000000000005</v>
      </c>
      <c r="G42" s="77">
        <f t="shared" si="7"/>
        <v>26.918869053580067</v>
      </c>
      <c r="H42" s="84">
        <f t="shared" si="2"/>
        <v>133.73518749374128</v>
      </c>
      <c r="I42" s="28">
        <f>Parameters!$G$9*$A42</f>
        <v>1260.0000000000002</v>
      </c>
      <c r="J42" s="77">
        <f t="shared" si="8"/>
        <v>23.1480009422934</v>
      </c>
      <c r="K42" s="84">
        <f t="shared" si="3"/>
        <v>155.52098900352507</v>
      </c>
      <c r="L42" s="68">
        <f>K42/(3600*Parameters!$G$12)</f>
        <v>3.4560219778561128</v>
      </c>
      <c r="M42" s="28">
        <f>Parameters!$H$9*$A42</f>
        <v>945.0000000000002</v>
      </c>
      <c r="N42" s="77">
        <f t="shared" si="9"/>
        <v>18.475762449717497</v>
      </c>
      <c r="O42" s="84">
        <f t="shared" si="4"/>
        <v>194.849874791232</v>
      </c>
      <c r="P42" s="28">
        <f>Parameters!$I$9*$A42</f>
        <v>630.0000000000001</v>
      </c>
      <c r="Q42" s="77">
        <f t="shared" si="10"/>
        <v>12.995563967658319</v>
      </c>
      <c r="R42" s="106">
        <f t="shared" si="5"/>
        <v>277.0176045425358</v>
      </c>
      <c r="S42" s="84">
        <f>3600*Parameters!$J$12*(1+0.25*Parameters!$J$18*(B42+(B42^2+8*Parameters!$J$13*A42/(Parameters!$J$9*Parameters!$J$12*Parameters!$J$18))^0.5))</f>
        <v>163.66817494685245</v>
      </c>
      <c r="T42" s="106">
        <f>S42/(3600*Parameters!$J$12)</f>
        <v>3.6370705543744988</v>
      </c>
      <c r="U42" s="173">
        <f>3600*Parameters!$J$12*(1+0.25*Parameters!$J$18*(B42+(B42^2+8*Parameters!$J$13*' Model'!A42/Parameters!$J$18)^0.5))</f>
        <v>279.8552079875612</v>
      </c>
      <c r="V42" s="106">
        <f>U42/(3600*Parameters!$J$12)</f>
        <v>6.219004621945804</v>
      </c>
      <c r="W42" s="126"/>
      <c r="X42" s="111"/>
      <c r="Y42" s="125">
        <f>IF(A42&lt;$Z$10,3600*Parameters!$J$12*(1+Parameters!$J$13*' Model'!A42/(1-' Model'!A42)),3600*Parameters!$J$12*(1+Parameters!$J$13*$Z$10/(1-$Z$10)+Parameters!$J$13*(A42-$Z$10)/(1-$Z$10)^2))</f>
        <v>477.0000000000007</v>
      </c>
      <c r="Z42" s="106">
        <f>Y42/(3600*Parameters!$J$12)</f>
        <v>10.600000000000016</v>
      </c>
    </row>
    <row r="43" spans="1:26" ht="12.75">
      <c r="A43" s="22">
        <f t="shared" si="13"/>
        <v>1.0600000000000003</v>
      </c>
      <c r="B43" s="38">
        <f t="shared" si="0"/>
        <v>0.060000000000000275</v>
      </c>
      <c r="C43" s="28">
        <f>Parameters!$E$9*$A43</f>
        <v>2120.0000000000005</v>
      </c>
      <c r="D43" s="74">
        <f t="shared" si="6"/>
        <v>25.515356061299613</v>
      </c>
      <c r="E43" s="84">
        <f t="shared" si="1"/>
        <v>141.0915054977538</v>
      </c>
      <c r="F43" s="28">
        <f>Parameters!$F$9*$A43</f>
        <v>1908.0000000000005</v>
      </c>
      <c r="G43" s="77">
        <f t="shared" si="7"/>
        <v>23.895432093419686</v>
      </c>
      <c r="H43" s="84">
        <f t="shared" si="2"/>
        <v>150.656409389281</v>
      </c>
      <c r="I43" s="28">
        <f>Parameters!$G$9*$A43</f>
        <v>1272.0000000000002</v>
      </c>
      <c r="J43" s="77">
        <f t="shared" si="8"/>
        <v>21.034199706482056</v>
      </c>
      <c r="K43" s="84">
        <f t="shared" si="3"/>
        <v>171.14984407467603</v>
      </c>
      <c r="L43" s="68">
        <f>K43/(3600*Parameters!$G$12)</f>
        <v>3.803329868326134</v>
      </c>
      <c r="M43" s="28">
        <f>Parameters!$H$9*$A43</f>
        <v>954.0000000000002</v>
      </c>
      <c r="N43" s="77">
        <f t="shared" si="9"/>
        <v>17.226355455196092</v>
      </c>
      <c r="O43" s="84">
        <f t="shared" si="4"/>
        <v>208.9821035774639</v>
      </c>
      <c r="P43" s="28">
        <f>Parameters!$I$9*$A43</f>
        <v>636.0000000000001</v>
      </c>
      <c r="Q43" s="77">
        <f t="shared" si="10"/>
        <v>12.426013877493233</v>
      </c>
      <c r="R43" s="106">
        <f t="shared" si="5"/>
        <v>289.71478991509446</v>
      </c>
      <c r="S43" s="84">
        <f>3600*Parameters!$J$12*(1+0.25*Parameters!$J$18*(B43+(B43^2+8*Parameters!$J$13*A43/(Parameters!$J$9*Parameters!$J$12*Parameters!$J$18))^0.5))</f>
        <v>178.68939703624358</v>
      </c>
      <c r="T43" s="106">
        <f>S43/(3600*Parameters!$J$12)</f>
        <v>3.9708754896943015</v>
      </c>
      <c r="U43" s="173">
        <f>3600*Parameters!$J$12*(1+0.25*Parameters!$J$18*(B43+(B43^2+8*Parameters!$J$13*' Model'!A43/Parameters!$J$18)^0.5))</f>
        <v>292.0284953057453</v>
      </c>
      <c r="V43" s="106">
        <f>U43/(3600*Parameters!$J$12)</f>
        <v>6.489522117905452</v>
      </c>
      <c r="W43" s="126"/>
      <c r="X43" s="111"/>
      <c r="Y43" s="125">
        <f>IF(A43&lt;$Z$10,3600*Parameters!$J$12*(1+Parameters!$J$13*' Model'!A43/(1-' Model'!A43)),3600*Parameters!$J$12*(1+Parameters!$J$13*$Z$10/(1-$Z$10)+Parameters!$J$13*(A43-$Z$10)/(1-$Z$10)^2))</f>
        <v>495.0000000000006</v>
      </c>
      <c r="Z43" s="106">
        <f>Y43/(3600*Parameters!$J$12)</f>
        <v>11.000000000000014</v>
      </c>
    </row>
    <row r="44" spans="1:26" ht="12.75">
      <c r="A44" s="22">
        <f t="shared" si="13"/>
        <v>1.0700000000000003</v>
      </c>
      <c r="B44" s="38">
        <f t="shared" si="0"/>
        <v>0.07000000000000028</v>
      </c>
      <c r="C44" s="28">
        <f>Parameters!$E$9*$A44</f>
        <v>2140.0000000000005</v>
      </c>
      <c r="D44" s="74">
        <f t="shared" si="6"/>
        <v>22.685191221051046</v>
      </c>
      <c r="E44" s="84">
        <f t="shared" si="1"/>
        <v>158.69383532722125</v>
      </c>
      <c r="F44" s="28">
        <f>Parameters!$F$9*$A44</f>
        <v>1926.0000000000005</v>
      </c>
      <c r="G44" s="77">
        <f t="shared" si="7"/>
        <v>21.448577291871842</v>
      </c>
      <c r="H44" s="84">
        <f t="shared" si="2"/>
        <v>167.84330032762858</v>
      </c>
      <c r="I44" s="28">
        <f>Parameters!$G$9*$A44</f>
        <v>1284.0000000000005</v>
      </c>
      <c r="J44" s="77">
        <f t="shared" si="8"/>
        <v>19.225869006518238</v>
      </c>
      <c r="K44" s="84">
        <f t="shared" si="3"/>
        <v>187.24771290075236</v>
      </c>
      <c r="L44" s="68">
        <f>K44/(3600*Parameters!$G$12)</f>
        <v>4.1610602866833855</v>
      </c>
      <c r="M44" s="28">
        <f>Parameters!$H$9*$A44</f>
        <v>963.0000000000002</v>
      </c>
      <c r="N44" s="77">
        <f t="shared" si="9"/>
        <v>16.095944007910735</v>
      </c>
      <c r="O44" s="84">
        <f t="shared" si="4"/>
        <v>223.6588297170203</v>
      </c>
      <c r="P44" s="28">
        <f>Parameters!$I$9*$A44</f>
        <v>642.0000000000002</v>
      </c>
      <c r="Q44" s="77">
        <f t="shared" si="10"/>
        <v>11.886604312381987</v>
      </c>
      <c r="R44" s="106">
        <f t="shared" si="5"/>
        <v>302.8619364615315</v>
      </c>
      <c r="S44" s="84">
        <f>3600*Parameters!$J$12*(1+0.25*Parameters!$J$18*(B44+(B44^2+8*Parameters!$J$13*A44/(Parameters!$J$9*Parameters!$J$12*Parameters!$J$18))^0.5))</f>
        <v>194.2310848824255</v>
      </c>
      <c r="T44" s="106">
        <f>S44/(3600*Parameters!$J$12)</f>
        <v>4.316246330720567</v>
      </c>
      <c r="U44" s="173">
        <f>3600*Parameters!$J$12*(1+0.25*Parameters!$J$18*(B44+(B44^2+8*Parameters!$J$13*' Model'!A44/Parameters!$J$18)^0.5))</f>
        <v>304.56296701057437</v>
      </c>
      <c r="V44" s="106">
        <f>U44/(3600*Parameters!$J$12)</f>
        <v>6.7680659335683195</v>
      </c>
      <c r="W44" s="126"/>
      <c r="X44" s="111"/>
      <c r="Y44" s="125">
        <f>IF(A44&lt;$Z$10,3600*Parameters!$J$12*(1+Parameters!$J$13*' Model'!A44/(1-' Model'!A44)),3600*Parameters!$J$12*(1+Parameters!$J$13*$Z$10/(1-$Z$10)+Parameters!$J$13*(A44-$Z$10)/(1-$Z$10)^2))</f>
        <v>513.0000000000007</v>
      </c>
      <c r="Z44" s="106">
        <f>Y44/(3600*Parameters!$J$12)</f>
        <v>11.400000000000015</v>
      </c>
    </row>
    <row r="45" spans="1:26" ht="12.75">
      <c r="A45" s="22">
        <f t="shared" si="13"/>
        <v>1.0800000000000003</v>
      </c>
      <c r="B45" s="38">
        <f t="shared" si="0"/>
        <v>0.0800000000000003</v>
      </c>
      <c r="C45" s="28">
        <f>Parameters!$E$9*$A45</f>
        <v>2160.0000000000005</v>
      </c>
      <c r="D45" s="74">
        <f t="shared" si="6"/>
        <v>20.40928300474671</v>
      </c>
      <c r="E45" s="84">
        <f t="shared" si="1"/>
        <v>176.3903219511791</v>
      </c>
      <c r="F45" s="28">
        <f>Parameters!$F$9*$A45</f>
        <v>1944.0000000000005</v>
      </c>
      <c r="G45" s="77">
        <f t="shared" si="7"/>
        <v>19.437248660165366</v>
      </c>
      <c r="H45" s="84">
        <f t="shared" si="2"/>
        <v>185.21139812229845</v>
      </c>
      <c r="I45" s="28">
        <f>Parameters!$G$9*$A45</f>
        <v>1296.0000000000005</v>
      </c>
      <c r="J45" s="77">
        <f t="shared" si="8"/>
        <v>17.673093632368268</v>
      </c>
      <c r="K45" s="84">
        <f t="shared" si="3"/>
        <v>203.69948096730505</v>
      </c>
      <c r="L45" s="68">
        <f>K45/(3600*Parameters!$G$12)</f>
        <v>4.526655132606779</v>
      </c>
      <c r="M45" s="28">
        <f>Parameters!$H$9*$A45</f>
        <v>972.0000000000002</v>
      </c>
      <c r="N45" s="77">
        <f t="shared" si="9"/>
        <v>15.0758025034823</v>
      </c>
      <c r="O45" s="84">
        <f t="shared" si="4"/>
        <v>238.793258214178</v>
      </c>
      <c r="P45" s="28">
        <f>Parameters!$I$9*$A45</f>
        <v>648.0000000000002</v>
      </c>
      <c r="Q45" s="77">
        <f t="shared" si="10"/>
        <v>11.377182815921968</v>
      </c>
      <c r="R45" s="106">
        <f t="shared" si="5"/>
        <v>316.4227962445964</v>
      </c>
      <c r="S45" s="84">
        <f>3600*Parameters!$J$12*(1+0.25*Parameters!$J$18*(B45+(B45^2+8*Parameters!$J$13*A45/(Parameters!$J$9*Parameters!$J$12*Parameters!$J$18))^0.5))</f>
        <v>210.18368955992293</v>
      </c>
      <c r="T45" s="106">
        <f>S45/(3600*Parameters!$J$12)</f>
        <v>4.670748656887176</v>
      </c>
      <c r="U45" s="173">
        <f>3600*Parameters!$J$12*(1+0.25*Parameters!$J$18*(B45+(B45^2+8*Parameters!$J$13*' Model'!A45/Parameters!$J$18)^0.5))</f>
        <v>317.43951706188113</v>
      </c>
      <c r="V45" s="106">
        <f>U45/(3600*Parameters!$J$12)</f>
        <v>7.054211490264025</v>
      </c>
      <c r="W45" s="126"/>
      <c r="X45" s="111"/>
      <c r="Y45" s="125">
        <f>IF(A45&lt;$Z$10,3600*Parameters!$J$12*(1+Parameters!$J$13*' Model'!A45/(1-' Model'!A45)),3600*Parameters!$J$12*(1+Parameters!$J$13*$Z$10/(1-$Z$10)+Parameters!$J$13*(A45-$Z$10)/(1-$Z$10)^2))</f>
        <v>531.0000000000007</v>
      </c>
      <c r="Z45" s="106">
        <f>Y45/(3600*Parameters!$J$12)</f>
        <v>11.800000000000015</v>
      </c>
    </row>
    <row r="46" spans="1:26" ht="12.75">
      <c r="A46" s="22">
        <f aca="true" t="shared" si="14" ref="A46:A52">A45+$B$9</f>
        <v>1.1300000000000003</v>
      </c>
      <c r="B46" s="38">
        <f t="shared" si="0"/>
        <v>0.13000000000000034</v>
      </c>
      <c r="C46" s="28">
        <f>Parameters!$E$9*$A46</f>
        <v>2260.0000000000005</v>
      </c>
      <c r="D46" s="74">
        <f t="shared" si="6"/>
        <v>13.556549892512574</v>
      </c>
      <c r="E46" s="84">
        <f t="shared" si="1"/>
        <v>265.55429136054136</v>
      </c>
      <c r="F46" s="28">
        <f>Parameters!$F$9*$A46</f>
        <v>2034.0000000000007</v>
      </c>
      <c r="G46" s="77">
        <f t="shared" si="7"/>
        <v>13.166232329671503</v>
      </c>
      <c r="H46" s="84">
        <f t="shared" si="2"/>
        <v>273.4267412163932</v>
      </c>
      <c r="I46" s="28">
        <f>Parameters!$G$9*$A46</f>
        <v>1356.0000000000005</v>
      </c>
      <c r="J46" s="77">
        <f t="shared" si="8"/>
        <v>12.456611650740324</v>
      </c>
      <c r="K46" s="84">
        <f t="shared" si="3"/>
        <v>289.0031495672456</v>
      </c>
      <c r="L46" s="68">
        <f>K46/(3600*Parameters!$G$12)</f>
        <v>6.422292212605457</v>
      </c>
      <c r="M46" s="28">
        <f>Parameters!$H$9*$A46</f>
        <v>1017.0000000000003</v>
      </c>
      <c r="N46" s="77">
        <f t="shared" si="9"/>
        <v>11.281059426977828</v>
      </c>
      <c r="O46" s="84">
        <f t="shared" si="4"/>
        <v>319.11896425178503</v>
      </c>
      <c r="P46" s="28">
        <f>Parameters!$I$9*$A46</f>
        <v>678.0000000000002</v>
      </c>
      <c r="Q46" s="77">
        <f t="shared" si="10"/>
        <v>9.248532913462679</v>
      </c>
      <c r="R46" s="106">
        <f t="shared" si="5"/>
        <v>389.2509259235743</v>
      </c>
      <c r="S46" s="84">
        <f>3600*Parameters!$J$12*(1+0.25*Parameters!$J$18*(B46+(B46^2+8*Parameters!$J$13*A46/(Parameters!$J$9*Parameters!$J$12*Parameters!$J$18))^0.5))</f>
        <v>293.72015791062563</v>
      </c>
      <c r="T46" s="106">
        <f>S46/(3600*Parameters!$J$12)</f>
        <v>6.527114620236125</v>
      </c>
      <c r="U46" s="173">
        <f>3600*Parameters!$J$12*(1+0.25*Parameters!$J$18*(B46+(B46^2+8*Parameters!$J$13*' Model'!A46/Parameters!$J$18)^0.5))</f>
        <v>386.27884429878856</v>
      </c>
      <c r="V46" s="106">
        <f>U46/(3600*Parameters!$J$12)</f>
        <v>8.583974317750856</v>
      </c>
      <c r="W46" s="126"/>
      <c r="X46" s="111"/>
      <c r="Y46" s="125">
        <f>IF(A46&lt;$Z$10,3600*Parameters!$J$12*(1+Parameters!$J$13*' Model'!A46/(1-' Model'!A46)),3600*Parameters!$J$12*(1+Parameters!$J$13*$Z$10/(1-$Z$10)+Parameters!$J$13*(A46-$Z$10)/(1-$Z$10)^2))</f>
        <v>621.0000000000009</v>
      </c>
      <c r="Z46" s="106">
        <f>Y46/(3600*Parameters!$J$12)</f>
        <v>13.80000000000002</v>
      </c>
    </row>
    <row r="47" spans="1:26" ht="12.75">
      <c r="A47" s="22">
        <f t="shared" si="14"/>
        <v>1.1800000000000004</v>
      </c>
      <c r="B47" s="38">
        <f t="shared" si="0"/>
        <v>0.18000000000000038</v>
      </c>
      <c r="C47" s="28">
        <f>Parameters!$E$9*$A47</f>
        <v>2360.000000000001</v>
      </c>
      <c r="D47" s="74">
        <f t="shared" si="6"/>
        <v>10.135827593360444</v>
      </c>
      <c r="E47" s="84">
        <f t="shared" si="1"/>
        <v>355.17573349000224</v>
      </c>
      <c r="F47" s="28">
        <f>Parameters!$F$9*$A47</f>
        <v>2124.000000000001</v>
      </c>
      <c r="G47" s="77">
        <f t="shared" si="7"/>
        <v>9.928259046348076</v>
      </c>
      <c r="H47" s="84">
        <f t="shared" si="2"/>
        <v>362.6013365680857</v>
      </c>
      <c r="I47" s="28">
        <f>Parameters!$G$9*$A47</f>
        <v>1416.0000000000005</v>
      </c>
      <c r="J47" s="77">
        <f t="shared" si="8"/>
        <v>9.557071851621231</v>
      </c>
      <c r="K47" s="84">
        <f t="shared" si="3"/>
        <v>376.68441295534546</v>
      </c>
      <c r="L47" s="68">
        <f>K47/(3600*Parameters!$G$12)</f>
        <v>8.37076473234101</v>
      </c>
      <c r="M47" s="28">
        <f>Parameters!$H$9*$A47</f>
        <v>1062.0000000000005</v>
      </c>
      <c r="N47" s="77">
        <f t="shared" si="9"/>
        <v>8.915938638974218</v>
      </c>
      <c r="O47" s="84">
        <f t="shared" si="4"/>
        <v>403.77128486094887</v>
      </c>
      <c r="P47" s="28">
        <f>Parameters!$I$9*$A47</f>
        <v>708.0000000000002</v>
      </c>
      <c r="Q47" s="77">
        <f t="shared" si="10"/>
        <v>7.693129703025388</v>
      </c>
      <c r="R47" s="106">
        <f t="shared" si="5"/>
        <v>467.9499942116236</v>
      </c>
      <c r="S47" s="84">
        <f>3600*Parameters!$J$12*(1+0.25*Parameters!$J$18*(B47+(B47^2+8*Parameters!$J$13*A47/(Parameters!$J$9*Parameters!$J$12*Parameters!$J$18))^0.5))</f>
        <v>380.3989619346097</v>
      </c>
      <c r="T47" s="106">
        <f>S47/(3600*Parameters!$J$12)</f>
        <v>8.453310265213549</v>
      </c>
      <c r="U47" s="173">
        <f>3600*Parameters!$J$12*(1+0.25*Parameters!$J$18*(B47+(B47^2+8*Parameters!$J$13*' Model'!A47/Parameters!$J$18)^0.5))</f>
        <v>460.9212476339865</v>
      </c>
      <c r="V47" s="106">
        <f>U47/(3600*Parameters!$J$12)</f>
        <v>10.242694391866367</v>
      </c>
      <c r="W47" s="126"/>
      <c r="X47" s="111"/>
      <c r="Y47" s="125">
        <f>IF(A47&lt;$Z$10,3600*Parameters!$J$12*(1+Parameters!$J$13*' Model'!A47/(1-' Model'!A47)),3600*Parameters!$J$12*(1+Parameters!$J$13*$Z$10/(1-$Z$10)+Parameters!$J$13*(A47-$Z$10)/(1-$Z$10)^2))</f>
        <v>711.000000000001</v>
      </c>
      <c r="Z47" s="106">
        <f>Y47/(3600*Parameters!$J$12)</f>
        <v>15.800000000000022</v>
      </c>
    </row>
    <row r="48" spans="1:26" ht="12.75">
      <c r="A48" s="22">
        <f t="shared" si="14"/>
        <v>1.2300000000000004</v>
      </c>
      <c r="B48" s="38">
        <f t="shared" si="0"/>
        <v>0.23000000000000043</v>
      </c>
      <c r="C48" s="28">
        <f>Parameters!$E$9*$A48</f>
        <v>2460.000000000001</v>
      </c>
      <c r="D48" s="74">
        <f t="shared" si="6"/>
        <v>8.09060796196444</v>
      </c>
      <c r="E48" s="84">
        <f t="shared" si="1"/>
        <v>444.96038084212176</v>
      </c>
      <c r="F48" s="28">
        <f>Parameters!$F$9*$A48</f>
        <v>2214.000000000001</v>
      </c>
      <c r="G48" s="77">
        <f t="shared" si="7"/>
        <v>7.9623435937391775</v>
      </c>
      <c r="H48" s="84">
        <f t="shared" si="2"/>
        <v>452.1281903522343</v>
      </c>
      <c r="I48" s="28">
        <f>Parameters!$G$9*$A48</f>
        <v>1476.0000000000005</v>
      </c>
      <c r="J48" s="77">
        <f t="shared" si="8"/>
        <v>7.736596648968897</v>
      </c>
      <c r="K48" s="84">
        <f t="shared" si="3"/>
        <v>465.3208850534807</v>
      </c>
      <c r="L48" s="68">
        <f>K48/(3600*Parameters!$G$12)</f>
        <v>10.340464112299571</v>
      </c>
      <c r="M48" s="28">
        <f>Parameters!$H$9*$A48</f>
        <v>1107.0000000000005</v>
      </c>
      <c r="N48" s="77">
        <f t="shared" si="9"/>
        <v>7.34006725889467</v>
      </c>
      <c r="O48" s="84">
        <f t="shared" si="4"/>
        <v>490.4587210202375</v>
      </c>
      <c r="P48" s="28">
        <f>Parameters!$I$9*$A48</f>
        <v>738.0000000000002</v>
      </c>
      <c r="Q48" s="77">
        <f t="shared" si="10"/>
        <v>6.543235882511411</v>
      </c>
      <c r="R48" s="106">
        <f t="shared" si="5"/>
        <v>550.1864925307042</v>
      </c>
      <c r="S48" s="84">
        <f>3600*Parameters!$J$12*(1+0.25*Parameters!$J$18*(B48+(B48^2+8*Parameters!$J$13*A48/(Parameters!$J$9*Parameters!$J$12*Parameters!$J$18))^0.5))</f>
        <v>468.41210687020333</v>
      </c>
      <c r="T48" s="106">
        <f>S48/(3600*Parameters!$J$12)</f>
        <v>10.409157930448963</v>
      </c>
      <c r="U48" s="173">
        <f>3600*Parameters!$J$12*(1+0.25*Parameters!$J$18*(B48+(B48^2+8*Parameters!$J$13*' Model'!A48/Parameters!$J$18)^0.5))</f>
        <v>539.5778155560689</v>
      </c>
      <c r="V48" s="106">
        <f>U48/(3600*Parameters!$J$12)</f>
        <v>11.990618123468199</v>
      </c>
      <c r="W48" s="126"/>
      <c r="X48" s="111"/>
      <c r="Y48" s="125">
        <f>IF(A48&lt;$Z$10,3600*Parameters!$J$12*(1+Parameters!$J$13*' Model'!A48/(1-' Model'!A48)),3600*Parameters!$J$12*(1+Parameters!$J$13*$Z$10/(1-$Z$10)+Parameters!$J$13*(A48-$Z$10)/(1-$Z$10)^2))</f>
        <v>801.0000000000011</v>
      </c>
      <c r="Z48" s="106">
        <f>Y48/(3600*Parameters!$J$12)</f>
        <v>17.800000000000026</v>
      </c>
    </row>
    <row r="49" spans="1:26" ht="12.75">
      <c r="A49" s="22">
        <f t="shared" si="14"/>
        <v>1.2800000000000005</v>
      </c>
      <c r="B49" s="38">
        <f t="shared" si="0"/>
        <v>0.28000000000000047</v>
      </c>
      <c r="C49" s="28">
        <f>Parameters!$E$9*$A49</f>
        <v>2560.000000000001</v>
      </c>
      <c r="D49" s="74">
        <f t="shared" si="6"/>
        <v>6.731217571388774</v>
      </c>
      <c r="E49" s="84">
        <f t="shared" si="1"/>
        <v>534.8215180715447</v>
      </c>
      <c r="F49" s="28">
        <f>Parameters!$F$9*$A49</f>
        <v>2304.000000000001</v>
      </c>
      <c r="G49" s="77">
        <f t="shared" si="7"/>
        <v>6.644248665744981</v>
      </c>
      <c r="H49" s="84">
        <f t="shared" si="2"/>
        <v>541.8219848634086</v>
      </c>
      <c r="I49" s="28">
        <f>Parameters!$G$9*$A49</f>
        <v>1536.0000000000005</v>
      </c>
      <c r="J49" s="77">
        <f t="shared" si="8"/>
        <v>6.493187089574256</v>
      </c>
      <c r="K49" s="84">
        <f t="shared" si="3"/>
        <v>554.4272712825905</v>
      </c>
      <c r="L49" s="68">
        <f>K49/(3600*Parameters!$G$12)</f>
        <v>12.320606028502011</v>
      </c>
      <c r="M49" s="28">
        <f>Parameters!$H$9*$A49</f>
        <v>1152.0000000000005</v>
      </c>
      <c r="N49" s="77">
        <f t="shared" si="9"/>
        <v>6.22592888533219</v>
      </c>
      <c r="O49" s="84">
        <f t="shared" si="4"/>
        <v>578.2269708350385</v>
      </c>
      <c r="P49" s="28">
        <f>Parameters!$I$9*$A49</f>
        <v>768.0000000000002</v>
      </c>
      <c r="Q49" s="77">
        <f t="shared" si="10"/>
        <v>5.67274809620437</v>
      </c>
      <c r="R49" s="106">
        <f t="shared" si="5"/>
        <v>634.6130550744456</v>
      </c>
      <c r="S49" s="84">
        <f>3600*Parameters!$J$12*(1+0.25*Parameters!$J$18*(B49+(B49^2+8*Parameters!$J$13*A49/(Parameters!$J$9*Parameters!$J$12*Parameters!$J$18))^0.5))</f>
        <v>557.0984429019145</v>
      </c>
      <c r="T49" s="106">
        <f>S49/(3600*Parameters!$J$12)</f>
        <v>12.379965397820323</v>
      </c>
      <c r="U49" s="173">
        <f>3600*Parameters!$J$12*(1+0.25*Parameters!$J$18*(B49+(B49^2+8*Parameters!$J$13*' Model'!A49/Parameters!$J$18)^0.5))</f>
        <v>621.0000000000007</v>
      </c>
      <c r="V49" s="106">
        <f>U49/(3600*Parameters!$J$12)</f>
        <v>13.800000000000015</v>
      </c>
      <c r="W49" s="126"/>
      <c r="X49" s="111"/>
      <c r="Y49" s="125">
        <f>IF(A49&lt;$Z$10,3600*Parameters!$J$12*(1+Parameters!$J$13*' Model'!A49/(1-' Model'!A49)),3600*Parameters!$J$12*(1+Parameters!$J$13*$Z$10/(1-$Z$10)+Parameters!$J$13*(A49-$Z$10)/(1-$Z$10)^2))</f>
        <v>891.0000000000011</v>
      </c>
      <c r="Z49" s="106">
        <f>Y49/(3600*Parameters!$J$12)</f>
        <v>19.800000000000026</v>
      </c>
    </row>
    <row r="50" spans="1:26" ht="12.75">
      <c r="A50" s="22">
        <f t="shared" si="14"/>
        <v>1.3300000000000005</v>
      </c>
      <c r="B50" s="38">
        <f t="shared" si="0"/>
        <v>0.3300000000000005</v>
      </c>
      <c r="C50" s="28">
        <f>Parameters!$E$9*$A50</f>
        <v>2660.000000000001</v>
      </c>
      <c r="D50" s="74">
        <f t="shared" si="6"/>
        <v>5.762539475519097</v>
      </c>
      <c r="E50" s="84">
        <f t="shared" si="1"/>
        <v>624.7245707025212</v>
      </c>
      <c r="F50" s="28">
        <f>Parameters!$F$9*$A50</f>
        <v>2394.000000000001</v>
      </c>
      <c r="G50" s="77">
        <f t="shared" si="7"/>
        <v>5.699739892219639</v>
      </c>
      <c r="H50" s="84">
        <f t="shared" si="2"/>
        <v>631.6077694903476</v>
      </c>
      <c r="I50" s="28">
        <f>Parameters!$G$9*$A50</f>
        <v>1596.0000000000007</v>
      </c>
      <c r="J50" s="77">
        <f t="shared" si="8"/>
        <v>5.591819416553857</v>
      </c>
      <c r="K50" s="84">
        <f t="shared" si="3"/>
        <v>643.7976143046869</v>
      </c>
      <c r="L50" s="68">
        <f>K50/(3600*Parameters!$G$12)</f>
        <v>14.306613651215265</v>
      </c>
      <c r="M50" s="28">
        <f>Parameters!$H$9*$A50</f>
        <v>1197.0000000000005</v>
      </c>
      <c r="N50" s="77">
        <f t="shared" si="9"/>
        <v>5.400309272513611</v>
      </c>
      <c r="O50" s="84">
        <f t="shared" si="4"/>
        <v>666.6284870615115</v>
      </c>
      <c r="P50" s="28">
        <f>Parameters!$I$9*$A50</f>
        <v>798.0000000000003</v>
      </c>
      <c r="Q50" s="77">
        <f t="shared" si="10"/>
        <v>4.996850978140905</v>
      </c>
      <c r="R50" s="106">
        <f t="shared" si="5"/>
        <v>720.4537449182428</v>
      </c>
      <c r="S50" s="84">
        <f>3600*Parameters!$J$12*(1+0.25*Parameters!$J$18*(B50+(B50^2+8*Parameters!$J$13*A50/(Parameters!$J$9*Parameters!$J$12*Parameters!$J$18))^0.5))</f>
        <v>646.1680456589754</v>
      </c>
      <c r="T50" s="106">
        <f>S50/(3600*Parameters!$J$12)</f>
        <v>14.359289903532787</v>
      </c>
      <c r="U50" s="173">
        <f>3600*Parameters!$J$12*(1+0.25*Parameters!$J$18*(B50+(B50^2+8*Parameters!$J$13*' Model'!A50/Parameters!$J$18)^0.5))</f>
        <v>704.354798505554</v>
      </c>
      <c r="V50" s="106">
        <f>U50/(3600*Parameters!$J$12)</f>
        <v>15.652328855678977</v>
      </c>
      <c r="W50" s="126"/>
      <c r="X50" s="111"/>
      <c r="Y50" s="125">
        <f>IF(A50&lt;$Z$10,3600*Parameters!$J$12*(1+Parameters!$J$13*' Model'!A50/(1-' Model'!A50)),3600*Parameters!$J$12*(1+Parameters!$J$13*$Z$10/(1-$Z$10)+Parameters!$J$13*(A50-$Z$10)/(1-$Z$10)^2))</f>
        <v>981.0000000000014</v>
      </c>
      <c r="Z50" s="106">
        <f>Y50/(3600*Parameters!$J$12)</f>
        <v>21.80000000000003</v>
      </c>
    </row>
    <row r="51" spans="1:26" ht="12.75">
      <c r="A51" s="22">
        <f t="shared" si="14"/>
        <v>1.3800000000000006</v>
      </c>
      <c r="B51" s="38">
        <f t="shared" si="0"/>
        <v>0.38000000000000056</v>
      </c>
      <c r="C51" s="28">
        <f>Parameters!$E$9*$A51</f>
        <v>2760.000000000001</v>
      </c>
      <c r="D51" s="74">
        <f t="shared" si="6"/>
        <v>5.037409336113155</v>
      </c>
      <c r="E51" s="84">
        <f t="shared" si="1"/>
        <v>714.653060689673</v>
      </c>
      <c r="F51" s="28">
        <f>Parameters!$F$9*$A51</f>
        <v>2484.000000000001</v>
      </c>
      <c r="G51" s="77">
        <f t="shared" si="7"/>
        <v>4.989953839488404</v>
      </c>
      <c r="H51" s="84">
        <f t="shared" si="2"/>
        <v>721.4495596153832</v>
      </c>
      <c r="I51" s="28">
        <f>Parameters!$G$9*$A51</f>
        <v>1656.0000000000007</v>
      </c>
      <c r="J51" s="77">
        <f t="shared" si="8"/>
        <v>4.909110023300069</v>
      </c>
      <c r="K51" s="84">
        <f t="shared" si="3"/>
        <v>733.3304780119715</v>
      </c>
      <c r="L51" s="68">
        <f>K51/(3600*Parameters!$G$12)</f>
        <v>16.296232844710477</v>
      </c>
      <c r="M51" s="28">
        <f>Parameters!$H$9*$A51</f>
        <v>1242.0000000000005</v>
      </c>
      <c r="N51" s="77">
        <f t="shared" si="9"/>
        <v>4.765497482709703</v>
      </c>
      <c r="O51" s="84">
        <f t="shared" si="4"/>
        <v>755.4300496562237</v>
      </c>
      <c r="P51" s="28">
        <f>Parameters!$I$9*$A51</f>
        <v>828.0000000000003</v>
      </c>
      <c r="Q51" s="77">
        <f t="shared" si="10"/>
        <v>4.459600929078613</v>
      </c>
      <c r="R51" s="106">
        <f t="shared" si="5"/>
        <v>807.2471185765464</v>
      </c>
      <c r="S51" s="84">
        <f>3600*Parameters!$J$12*(1+0.25*Parameters!$J$18*(B51+(B51^2+8*Parameters!$J$13*A51/(Parameters!$J$9*Parameters!$J$12*Parameters!$J$18))^0.5))</f>
        <v>735.4755371615067</v>
      </c>
      <c r="T51" s="106">
        <f>S51/(3600*Parameters!$J$12)</f>
        <v>16.34390082581126</v>
      </c>
      <c r="U51" s="173">
        <f>3600*Parameters!$J$12*(1+0.25*Parameters!$J$18*(B51+(B51^2+8*Parameters!$J$13*' Model'!A51/Parameters!$J$18)^0.5))</f>
        <v>789.0895422663972</v>
      </c>
      <c r="V51" s="106">
        <f>U51/(3600*Parameters!$J$12)</f>
        <v>17.535323161475493</v>
      </c>
      <c r="W51" s="126"/>
      <c r="X51" s="111"/>
      <c r="Y51" s="125">
        <f>IF(A51&lt;$Z$10,3600*Parameters!$J$12*(1+Parameters!$J$13*' Model'!A51/(1-' Model'!A51)),3600*Parameters!$J$12*(1+Parameters!$J$13*$Z$10/(1-$Z$10)+Parameters!$J$13*(A51-$Z$10)/(1-$Z$10)^2))</f>
        <v>1071.0000000000014</v>
      </c>
      <c r="Z51" s="106">
        <f>Y51/(3600*Parameters!$J$12)</f>
        <v>23.80000000000003</v>
      </c>
    </row>
    <row r="52" spans="1:26" ht="12.75">
      <c r="A52" s="23">
        <f t="shared" si="14"/>
        <v>1.4300000000000006</v>
      </c>
      <c r="B52" s="40">
        <f t="shared" si="0"/>
        <v>0.4300000000000006</v>
      </c>
      <c r="C52" s="28">
        <f>Parameters!$E$9*$A52</f>
        <v>2860.0000000000014</v>
      </c>
      <c r="D52" s="76">
        <f t="shared" si="6"/>
        <v>4.474283260479748</v>
      </c>
      <c r="E52" s="86">
        <f t="shared" si="1"/>
        <v>804.5981424104106</v>
      </c>
      <c r="F52" s="28">
        <f>Parameters!$F$9*$A52</f>
        <v>2574.000000000001</v>
      </c>
      <c r="G52" s="79">
        <f t="shared" si="7"/>
        <v>4.437169927942272</v>
      </c>
      <c r="H52" s="86">
        <f t="shared" si="2"/>
        <v>811.3279541830601</v>
      </c>
      <c r="I52" s="28">
        <f>Parameters!$G$9*$A52</f>
        <v>1716.0000000000007</v>
      </c>
      <c r="J52" s="79">
        <f t="shared" si="8"/>
        <v>4.374398277604713</v>
      </c>
      <c r="K52" s="86">
        <f t="shared" si="3"/>
        <v>822.9703313552076</v>
      </c>
      <c r="L52" s="68">
        <f>K52/(3600*Parameters!$G$12)</f>
        <v>18.288229585671278</v>
      </c>
      <c r="M52" s="28">
        <f>Parameters!$H$9*$A52</f>
        <v>1287.0000000000005</v>
      </c>
      <c r="N52" s="79">
        <f t="shared" si="9"/>
        <v>4.2628802995296935</v>
      </c>
      <c r="O52" s="86">
        <f t="shared" si="4"/>
        <v>844.4994339618622</v>
      </c>
      <c r="P52" s="29">
        <f>Parameters!$I$9*$A52</f>
        <v>858.0000000000003</v>
      </c>
      <c r="Q52" s="79">
        <f t="shared" si="10"/>
        <v>4.023662201574913</v>
      </c>
      <c r="R52" s="108">
        <f t="shared" si="5"/>
        <v>894.7073137975931</v>
      </c>
      <c r="S52" s="84">
        <f>3600*Parameters!$J$12*(1+0.25*Parameters!$J$18*(B52+(B52^2+8*Parameters!$J$13*A52/(Parameters!$J$9*Parameters!$J$12*Parameters!$J$18))^0.5))</f>
        <v>824.9404535040911</v>
      </c>
      <c r="T52" s="108">
        <f>S52/(3600*Parameters!$J$12)</f>
        <v>18.33201007786869</v>
      </c>
      <c r="U52" s="175">
        <f>3600*Parameters!$J$12*(1+0.25*Parameters!$J$18*(B52+(B52^2+8*Parameters!$J$13*' Model'!A52/Parameters!$J$18)^0.5))</f>
        <v>874.8329256051327</v>
      </c>
      <c r="V52" s="108">
        <f>U52/(3600*Parameters!$J$12)</f>
        <v>19.44073168011406</v>
      </c>
      <c r="W52" s="127"/>
      <c r="X52" s="128"/>
      <c r="Y52" s="129">
        <f>IF(A52&lt;$Z$10,3600*Parameters!$J$12*(1+Parameters!$J$13*' Model'!A52/(1-' Model'!A52)),3600*Parameters!$J$12*(1+Parameters!$J$13*$Z$10/(1-$Z$10)+Parameters!$J$13*(A52-$Z$10)/(1-$Z$10)^2))</f>
        <v>1161.0000000000016</v>
      </c>
      <c r="Z52" s="108">
        <f>Y52/(3600*Parameters!$J$12)</f>
        <v>25.800000000000036</v>
      </c>
    </row>
    <row r="53" spans="1:24" ht="12.75">
      <c r="A53" s="7"/>
      <c r="B53" s="1"/>
      <c r="C53" s="1"/>
      <c r="D53" s="1"/>
      <c r="E53" s="1"/>
      <c r="H53" s="1"/>
      <c r="K53" s="1"/>
      <c r="O53" s="1"/>
      <c r="R53" s="1"/>
      <c r="T53" s="1"/>
      <c r="U53" s="1"/>
      <c r="W53" s="1"/>
      <c r="X53" s="1"/>
    </row>
  </sheetData>
  <mergeCells count="13">
    <mergeCell ref="U11:V11"/>
    <mergeCell ref="U12:V12"/>
    <mergeCell ref="S11:T11"/>
    <mergeCell ref="S12:T12"/>
    <mergeCell ref="P12:R12"/>
    <mergeCell ref="C12:E12"/>
    <mergeCell ref="F12:H12"/>
    <mergeCell ref="I12:L12"/>
    <mergeCell ref="M12:O12"/>
    <mergeCell ref="W12:X12"/>
    <mergeCell ref="W11:X11"/>
    <mergeCell ref="Y11:Z11"/>
    <mergeCell ref="Y12:Z12"/>
  </mergeCells>
  <printOptions/>
  <pageMargins left="0.67" right="0.29" top="0.92" bottom="0.72" header="0.5" footer="0.3"/>
  <pageSetup horizontalDpi="600" verticalDpi="600" orientation="portrait" paperSize="9" scale="85" r:id="rId1"/>
  <headerFooter alignWithMargins="0">
    <oddHeader>&amp;L&amp;F&amp;C&amp;A&amp;R&amp;D</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I26"/>
  <sheetViews>
    <sheetView zoomScale="90" zoomScaleNormal="90" workbookViewId="0" topLeftCell="A1">
      <selection activeCell="H9" sqref="H9"/>
    </sheetView>
  </sheetViews>
  <sheetFormatPr defaultColWidth="9.140625" defaultRowHeight="12" customHeight="1"/>
  <cols>
    <col min="1" max="16384" width="10.7109375" style="91" customWidth="1"/>
  </cols>
  <sheetData>
    <row r="1" ht="19.5" customHeight="1">
      <c r="A1" s="90" t="s">
        <v>31</v>
      </c>
    </row>
    <row r="2" spans="2:9" ht="12" customHeight="1">
      <c r="B2" s="156" t="s">
        <v>63</v>
      </c>
      <c r="I2" s="156" t="s">
        <v>64</v>
      </c>
    </row>
    <row r="26" spans="1:9" ht="12" customHeight="1">
      <c r="A26" s="92"/>
      <c r="B26" s="156" t="s">
        <v>65</v>
      </c>
      <c r="I26" s="156" t="s">
        <v>66</v>
      </c>
    </row>
  </sheetData>
  <printOptions/>
  <pageMargins left="0.9" right="0.4" top="1.35" bottom="0.67" header="0.67" footer="0.39"/>
  <pageSetup fitToHeight="1" fitToWidth="1" horizontalDpi="300" verticalDpi="300" orientation="landscape" paperSize="9" scale="78" r:id="rId2"/>
  <headerFooter alignWithMargins="0">
    <oddHeader>&amp;L&amp;8&amp;F&amp;R&amp;8&amp;D</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Akcelik &amp; Associates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Akcelik's Function-For 1991 Paper</dc:title>
  <dc:subject/>
  <dc:creator>Rahmi Akcelik</dc:creator>
  <cp:keywords/>
  <dc:description/>
  <cp:lastModifiedBy>Rahmi Akcelik</cp:lastModifiedBy>
  <cp:lastPrinted>2000-12-11T11:18:30Z</cp:lastPrinted>
  <dcterms:created xsi:type="dcterms:W3CDTF">1998-09-03T05:58:09Z</dcterms:created>
  <dcterms:modified xsi:type="dcterms:W3CDTF">2001-01-03T04:57:06Z</dcterms:modified>
  <cp:category/>
  <cp:version/>
  <cp:contentType/>
  <cp:contentStatus/>
</cp:coreProperties>
</file>